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0" yWindow="75" windowWidth="23070" windowHeight="5445"/>
  </bookViews>
  <sheets>
    <sheet name="Приложение 2" sheetId="2" r:id="rId1"/>
  </sheets>
  <definedNames>
    <definedName name="_xlnm._FilterDatabase" localSheetId="0" hidden="1">'Приложение 2'!$A$14:$N$84</definedName>
    <definedName name="_xlnm.Print_Titles" localSheetId="0">'Приложение 2'!$12:$13</definedName>
  </definedNames>
  <calcPr calcId="145621"/>
</workbook>
</file>

<file path=xl/calcChain.xml><?xml version="1.0" encoding="utf-8"?>
<calcChain xmlns="http://schemas.openxmlformats.org/spreadsheetml/2006/main">
  <c r="I71" i="2" l="1"/>
  <c r="K60" i="2" l="1"/>
  <c r="J58" i="2"/>
  <c r="I58" i="2" s="1"/>
  <c r="K79" i="2"/>
  <c r="I79" i="2" s="1"/>
  <c r="L78" i="2"/>
  <c r="I78" i="2"/>
  <c r="I76" i="2"/>
  <c r="I23" i="2"/>
  <c r="I25" i="2"/>
  <c r="I28" i="2"/>
  <c r="I29" i="2"/>
  <c r="I30" i="2"/>
  <c r="I32" i="2"/>
  <c r="I33" i="2"/>
  <c r="I17" i="2"/>
  <c r="I18" i="2"/>
  <c r="I19" i="2"/>
  <c r="I64" i="2"/>
  <c r="I66" i="2"/>
  <c r="I68" i="2"/>
  <c r="K67" i="2"/>
  <c r="I67" i="2" s="1"/>
  <c r="I69" i="2" l="1"/>
  <c r="I61" i="2"/>
  <c r="I63" i="2" l="1"/>
  <c r="L27" i="2" l="1"/>
  <c r="L80" i="2"/>
  <c r="I73" i="2"/>
  <c r="K62" i="2"/>
  <c r="I62" i="2" s="1"/>
  <c r="P75" i="2"/>
  <c r="Q75" i="2"/>
  <c r="O75" i="2"/>
  <c r="O80" i="2" s="1"/>
  <c r="Q80" i="2"/>
  <c r="P80" i="2"/>
  <c r="O69" i="2"/>
  <c r="O72" i="2" s="1"/>
  <c r="Q69" i="2"/>
  <c r="Q72" i="2" s="1"/>
  <c r="P69" i="2"/>
  <c r="P72" i="2" s="1"/>
  <c r="O60" i="2"/>
  <c r="O65" i="2" s="1"/>
  <c r="Q60" i="2"/>
  <c r="Q65" i="2" s="1"/>
  <c r="P60" i="2"/>
  <c r="P65" i="2" s="1"/>
  <c r="P16" i="2"/>
  <c r="Q16" i="2"/>
  <c r="O16" i="2"/>
  <c r="O20" i="2" s="1"/>
  <c r="Q20" i="2"/>
  <c r="P20" i="2"/>
  <c r="I70" i="2"/>
  <c r="K72" i="2"/>
  <c r="I72" i="2" s="1"/>
  <c r="N27" i="2"/>
  <c r="M27" i="2"/>
  <c r="Q22" i="2"/>
  <c r="Q26" i="2" s="1"/>
  <c r="P22" i="2"/>
  <c r="P26" i="2" s="1"/>
  <c r="O22" i="2"/>
  <c r="O26" i="2" s="1"/>
  <c r="K84" i="2"/>
  <c r="K83" i="2"/>
  <c r="K82" i="2"/>
  <c r="K81" i="2"/>
  <c r="K77" i="2"/>
  <c r="K65" i="2"/>
  <c r="I65" i="2" s="1"/>
  <c r="I59" i="2"/>
  <c r="J56" i="2"/>
  <c r="I56" i="2" s="1"/>
  <c r="J55" i="2"/>
  <c r="I55" i="2" s="1"/>
  <c r="J54" i="2"/>
  <c r="J53" i="2"/>
  <c r="I53" i="2" s="1"/>
  <c r="J50" i="2"/>
  <c r="I50" i="2"/>
  <c r="J48" i="2"/>
  <c r="I48" i="2"/>
  <c r="J47" i="2"/>
  <c r="I47" i="2"/>
  <c r="J46" i="2"/>
  <c r="I46" i="2"/>
  <c r="J45" i="2"/>
  <c r="I45" i="2"/>
  <c r="J42" i="2"/>
  <c r="I42" i="2"/>
  <c r="J39" i="2"/>
  <c r="I39" i="2"/>
  <c r="J37" i="2"/>
  <c r="I37" i="2"/>
  <c r="J35" i="2"/>
  <c r="I35" i="2"/>
  <c r="J34" i="2"/>
  <c r="I34" i="2"/>
  <c r="J31" i="2"/>
  <c r="I31" i="2" s="1"/>
  <c r="K26" i="2"/>
  <c r="J26" i="2"/>
  <c r="K24" i="2"/>
  <c r="J24" i="2"/>
  <c r="K22" i="2"/>
  <c r="J22" i="2"/>
  <c r="I84" i="2"/>
  <c r="I83" i="2"/>
  <c r="I82" i="2"/>
  <c r="I81" i="2"/>
  <c r="I77" i="2"/>
  <c r="I75" i="2"/>
  <c r="I57" i="2"/>
  <c r="I54" i="2"/>
  <c r="I52" i="2"/>
  <c r="I51" i="2"/>
  <c r="I49" i="2"/>
  <c r="I44" i="2"/>
  <c r="I43" i="2"/>
  <c r="I41" i="2"/>
  <c r="I40" i="2"/>
  <c r="I38" i="2"/>
  <c r="I36" i="2"/>
  <c r="I21" i="2"/>
  <c r="I20" i="2"/>
  <c r="I16" i="2"/>
  <c r="I80" i="2"/>
  <c r="I74" i="2"/>
  <c r="K15" i="2"/>
  <c r="I22" i="2"/>
  <c r="I60" i="2"/>
  <c r="M15" i="2"/>
  <c r="M89" i="2" s="1"/>
  <c r="N15" i="2"/>
  <c r="Q14" i="2" s="1"/>
  <c r="I24" i="2" l="1"/>
  <c r="I26" i="2"/>
  <c r="I27" i="2"/>
  <c r="P14" i="2"/>
  <c r="L15" i="2"/>
  <c r="L89" i="2" s="1"/>
  <c r="N89" i="2"/>
  <c r="O14" i="2" l="1"/>
  <c r="I15" i="2"/>
</calcChain>
</file>

<file path=xl/sharedStrings.xml><?xml version="1.0" encoding="utf-8"?>
<sst xmlns="http://schemas.openxmlformats.org/spreadsheetml/2006/main" count="335" uniqueCount="89">
  <si>
    <t>НАПРАВЛЕНИЯ И ОБЪЕМЫ ФИНАНСИРОВАНИЯ ВЕДОМСТВЕННОЙ ЦЕЛЕВОЙ ПРОГРАММЫ</t>
  </si>
  <si>
    <t>№</t>
  </si>
  <si>
    <t>Наименование цели, мероприятия</t>
  </si>
  <si>
    <t>Источник финансирования</t>
  </si>
  <si>
    <t>КВСР</t>
  </si>
  <si>
    <t>Рз</t>
  </si>
  <si>
    <t>Пр</t>
  </si>
  <si>
    <t>КЦСР</t>
  </si>
  <si>
    <t>КВР</t>
  </si>
  <si>
    <t>Общий объем финансирования, тыс. руб.</t>
  </si>
  <si>
    <t>Объем финансирования, тыс. руб.</t>
  </si>
  <si>
    <t>2014 год</t>
  </si>
  <si>
    <t>2015 год</t>
  </si>
  <si>
    <t>2016 год</t>
  </si>
  <si>
    <t>2017 год</t>
  </si>
  <si>
    <t>2018 год</t>
  </si>
  <si>
    <t/>
  </si>
  <si>
    <t>Цель «Повышение качества социального обслуживания населения в учреждениях Иркутской области»</t>
  </si>
  <si>
    <t>бюджет субъекта Российской Федерации</t>
  </si>
  <si>
    <t>х</t>
  </si>
  <si>
    <t>1.1.</t>
  </si>
  <si>
    <t>02</t>
  </si>
  <si>
    <t>53.1.01.99</t>
  </si>
  <si>
    <t>1.2.</t>
  </si>
  <si>
    <t>Монтаж систем видеонаблюдения в учреждениях социального обслуживания</t>
  </si>
  <si>
    <t>53.1.01.02</t>
  </si>
  <si>
    <t>1.3.</t>
  </si>
  <si>
    <t>6.1.1</t>
  </si>
  <si>
    <t>1.4.</t>
  </si>
  <si>
    <t>Проведение капитального и текущего ремонта государственных учреждений социального обслуживания Иркутской области</t>
  </si>
  <si>
    <t>1.5.</t>
  </si>
  <si>
    <t>Проведение проектно-изыскательских работ, разработка и утверждение проектно-сметной документации для проведения капитального и текущего ремонта учреждений социального обслуживания Иркутской области</t>
  </si>
  <si>
    <t>1.6.</t>
  </si>
  <si>
    <t>Социальное обслуживание в виде оказания консультативной помощи</t>
  </si>
  <si>
    <t>1.7.</t>
  </si>
  <si>
    <t>Социальное обслуживание в виде оказания реабилитационных услуг гражданам пожилого возраста</t>
  </si>
  <si>
    <t>1.8.</t>
  </si>
  <si>
    <t>Социальное обслуживание в виде оказания реабилитационных услуг детям-инвалидам, детям с ограниченными возможностями здоровья</t>
  </si>
  <si>
    <t>1.9.</t>
  </si>
  <si>
    <t>Социальное обслуживание в виде оказания реабилитационных услуг по организации оздоровления и отдыха детей, попавших в трудную жизненную ситуацию и нуждающихся в реабилитационных услугах</t>
  </si>
  <si>
    <t>1.10.</t>
  </si>
  <si>
    <t>Социальное обслуживание в виде организации дневного пребывания граждан пожилого возраста и инвалидов</t>
  </si>
  <si>
    <t>1.11.</t>
  </si>
  <si>
    <t>Социальное обслуживание в виде предоставления временного приюта несовершеннолетним</t>
  </si>
  <si>
    <t>1.12.</t>
  </si>
  <si>
    <t>Социальное обслуживание в виде предоставления временного приюта отдельным категориям граждан</t>
  </si>
  <si>
    <t>1.13.</t>
  </si>
  <si>
    <t>Социальное обслуживание в детском доме-интернате для умственно отсталых детей</t>
  </si>
  <si>
    <t>1.14.</t>
  </si>
  <si>
    <t>Социальное обслуживание в стационарных учреждениях граждан пожилого возраста и инвалидов</t>
  </si>
  <si>
    <t>1.15.</t>
  </si>
  <si>
    <t>Социальное обслуживание в стационарных учреждениях граждан пожилого возраста и инвалидов, страдающих психическими хроническими заболеваниями</t>
  </si>
  <si>
    <t>1.16.</t>
  </si>
  <si>
    <t>Социальное обслуживание на дому</t>
  </si>
  <si>
    <t>1.17.</t>
  </si>
  <si>
    <t>Срочное социальное обслуживание</t>
  </si>
  <si>
    <t>1.18.</t>
  </si>
  <si>
    <t>Укрепление материально-технической базы государственных учреждений социального обслуживания Иркутской области</t>
  </si>
  <si>
    <t xml:space="preserve">к приказу министерства социального развития, опеки и </t>
  </si>
  <si>
    <t xml:space="preserve"> попечительства Иркутской области </t>
  </si>
  <si>
    <t xml:space="preserve">к ведомственной целевой программе «Социальное </t>
  </si>
  <si>
    <t>53.1.01.04</t>
  </si>
  <si>
    <t>53.1.01.05</t>
  </si>
  <si>
    <t>53.1.01.06</t>
  </si>
  <si>
    <t xml:space="preserve">«Приложение 3 </t>
  </si>
  <si>
    <t>1.19.</t>
  </si>
  <si>
    <t>1.20.</t>
  </si>
  <si>
    <t>1.21.</t>
  </si>
  <si>
    <t>1.22.</t>
  </si>
  <si>
    <t>Предоставление социальных услуг в стационарной форме социального обслуживания</t>
  </si>
  <si>
    <t>Предоставление социальных услуг в полустационарной форме социального обслуживания</t>
  </si>
  <si>
    <t>Предоставление социальных услуг в  форме социального обслуживания на дому</t>
  </si>
  <si>
    <t>Предоставление срочных социальных услуг</t>
  </si>
  <si>
    <t>В.А. Родионов</t>
  </si>
  <si>
    <t>обслуживание населения Иркутской области» на 2014-2018 годы</t>
  </si>
  <si>
    <t>Исполняющий обязанности министра социального развития, опеки и попечительства Иркутской области</t>
  </si>
  <si>
    <t>1.0.0</t>
  </si>
  <si>
    <t>6.0.0</t>
  </si>
  <si>
    <t>2.0.0</t>
  </si>
  <si>
    <t>8.0.0</t>
  </si>
  <si>
    <t xml:space="preserve">Приложение 2                                                                                    </t>
  </si>
  <si>
    <t>3.0.0</t>
  </si>
  <si>
    <t>Компенсация расходов на оплату стоимости проезда и провоза багажа к месту использования отпуска и обратно, компенсация расходов, связанных с переездом из районов Крайнего Севера и приравненных к ним местностей в связи с расторжением трудового договора</t>
  </si>
  <si>
    <t>Организация обеспечения отдыха и оздоровления детей</t>
  </si>
  <si>
    <t>Министр социального развития, опеки и попечительства Иркутской области</t>
  </si>
  <si>
    <t xml:space="preserve">В.А. Родионов </t>
  </si>
  <si>
    <t>53.1.01.29999</t>
  </si>
  <si>
    <t>53.1.01.23000</t>
  </si>
  <si>
    <t>от «19» мая 2016 года № 66-мпр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</si>
</sst>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_ ;[Red]\-#,##0.00\ "/>
    <numFmt numFmtId="167" formatCode="#,##0.0_ ;[Red]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0" borderId="0" xfId="0" applyFont="1" applyAlignment="1"/>
    <xf numFmtId="0" fontId="3" fillId="2" borderId="1" xfId="0" applyNumberFormat="1" applyFont="1" applyFill="1" applyBorder="1" applyAlignment="1">
      <alignment horizontal="center" wrapText="1" readingOrder="1"/>
    </xf>
    <xf numFmtId="49" fontId="3" fillId="2" borderId="1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166" fontId="5" fillId="0" borderId="0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 wrapText="1" readingOrder="1"/>
    </xf>
    <xf numFmtId="0" fontId="3" fillId="3" borderId="1" xfId="0" applyNumberFormat="1" applyFont="1" applyFill="1" applyBorder="1" applyAlignment="1">
      <alignment wrapText="1" readingOrder="1"/>
    </xf>
    <xf numFmtId="0" fontId="3" fillId="3" borderId="1" xfId="0" applyNumberFormat="1" applyFont="1" applyFill="1" applyBorder="1" applyAlignment="1">
      <alignment horizontal="left" wrapText="1" readingOrder="1"/>
    </xf>
    <xf numFmtId="0" fontId="3" fillId="3" borderId="1" xfId="0" applyNumberFormat="1" applyFont="1" applyFill="1" applyBorder="1" applyAlignment="1">
      <alignment horizontal="center" wrapText="1" readingOrder="1"/>
    </xf>
    <xf numFmtId="49" fontId="3" fillId="3" borderId="1" xfId="0" applyNumberFormat="1" applyFont="1" applyFill="1" applyBorder="1" applyAlignment="1">
      <alignment horizontal="center" wrapText="1" readingOrder="1"/>
    </xf>
    <xf numFmtId="4" fontId="3" fillId="3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left" wrapText="1" readingOrder="1"/>
    </xf>
    <xf numFmtId="49" fontId="3" fillId="0" borderId="1" xfId="0" applyNumberFormat="1" applyFont="1" applyFill="1" applyBorder="1" applyAlignment="1">
      <alignment horizontal="center" wrapText="1" readingOrder="1"/>
    </xf>
    <xf numFmtId="4" fontId="3" fillId="0" borderId="1" xfId="0" applyNumberFormat="1" applyFont="1" applyFill="1" applyBorder="1" applyAlignment="1">
      <alignment horizontal="right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1" fillId="0" borderId="1" xfId="0" applyNumberFormat="1" applyFont="1" applyFill="1" applyBorder="1" applyAlignment="1">
      <alignment horizontal="right" readingOrder="1"/>
    </xf>
    <xf numFmtId="4" fontId="7" fillId="0" borderId="0" xfId="0" applyNumberFormat="1" applyFont="1" applyFill="1" applyBorder="1" applyAlignment="1"/>
    <xf numFmtId="4" fontId="8" fillId="4" borderId="0" xfId="0" applyNumberFormat="1" applyFont="1" applyFill="1" applyAlignment="1"/>
    <xf numFmtId="4" fontId="7" fillId="0" borderId="0" xfId="0" applyNumberFormat="1" applyFont="1" applyAlignment="1"/>
    <xf numFmtId="166" fontId="7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/>
    <xf numFmtId="164" fontId="1" fillId="0" borderId="0" xfId="0" applyNumberFormat="1" applyFont="1" applyFill="1" applyAlignment="1"/>
    <xf numFmtId="165" fontId="1" fillId="0" borderId="0" xfId="0" applyNumberFormat="1" applyFont="1" applyFill="1" applyAlignment="1"/>
    <xf numFmtId="167" fontId="1" fillId="0" borderId="0" xfId="0" applyNumberFormat="1" applyFont="1" applyFill="1" applyAlignment="1"/>
    <xf numFmtId="4" fontId="5" fillId="5" borderId="0" xfId="0" applyNumberFormat="1" applyFont="1" applyFill="1" applyBorder="1" applyAlignment="1"/>
    <xf numFmtId="164" fontId="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center" readingOrder="1"/>
    </xf>
    <xf numFmtId="0" fontId="6" fillId="0" borderId="0" xfId="0" applyFont="1" applyFill="1" applyBorder="1" applyAlignment="1">
      <alignment horizontal="center" vertical="center" readingOrder="1"/>
    </xf>
    <xf numFmtId="0" fontId="1" fillId="0" borderId="1" xfId="0" applyNumberFormat="1" applyFont="1" applyFill="1" applyBorder="1" applyAlignment="1">
      <alignment vertical="top" wrapText="1" readingOrder="1"/>
    </xf>
    <xf numFmtId="164" fontId="1" fillId="0" borderId="0" xfId="0" applyNumberFormat="1" applyFont="1" applyFill="1" applyAlignment="1">
      <alignment horizontal="right"/>
    </xf>
    <xf numFmtId="0" fontId="3" fillId="0" borderId="3" xfId="0" applyNumberFormat="1" applyFont="1" applyFill="1" applyBorder="1" applyAlignment="1">
      <alignment horizontal="center" vertical="top" wrapText="1" readingOrder="1"/>
    </xf>
    <xf numFmtId="0" fontId="3" fillId="0" borderId="4" xfId="0" applyNumberFormat="1" applyFont="1" applyFill="1" applyBorder="1" applyAlignment="1">
      <alignment horizontal="center" vertical="top" wrapText="1" readingOrder="1"/>
    </xf>
    <xf numFmtId="0" fontId="1" fillId="0" borderId="3" xfId="0" applyNumberFormat="1" applyFont="1" applyFill="1" applyBorder="1" applyAlignment="1">
      <alignment horizontal="left" vertical="top" wrapText="1" readingOrder="1"/>
    </xf>
    <xf numFmtId="0" fontId="1" fillId="0" borderId="4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horizontal="left" vertical="top" wrapText="1" readingOrder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 readingOrder="1"/>
    </xf>
    <xf numFmtId="0" fontId="1" fillId="0" borderId="1" xfId="0" applyNumberFormat="1" applyFont="1" applyFill="1" applyBorder="1" applyAlignment="1">
      <alignment vertical="top" wrapText="1"/>
    </xf>
    <xf numFmtId="16" fontId="3" fillId="0" borderId="1" xfId="0" applyNumberFormat="1" applyFont="1" applyFill="1" applyBorder="1" applyAlignment="1">
      <alignment horizontal="center" vertical="top" wrapText="1" readingOrder="1"/>
    </xf>
    <xf numFmtId="0" fontId="1" fillId="0" borderId="2" xfId="0" applyNumberFormat="1" applyFont="1" applyFill="1" applyBorder="1" applyAlignment="1">
      <alignment horizontal="left" vertical="top" wrapText="1" readingOrder="1"/>
    </xf>
    <xf numFmtId="164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NumberFormat="1" applyFont="1" applyFill="1" applyBorder="1" applyAlignment="1">
      <alignment vertical="center" wrapText="1" readingOrder="1"/>
    </xf>
    <xf numFmtId="49" fontId="3" fillId="2" borderId="1" xfId="0" applyNumberFormat="1" applyFont="1" applyFill="1" applyBorder="1" applyAlignment="1">
      <alignment horizontal="center" vertical="center" wrapText="1" readingOrder="1"/>
    </xf>
    <xf numFmtId="49" fontId="1" fillId="2" borderId="1" xfId="0" applyNumberFormat="1" applyFont="1" applyFill="1" applyBorder="1" applyAlignment="1">
      <alignment vertical="center" wrapText="1" readingOrder="1"/>
    </xf>
    <xf numFmtId="164" fontId="3" fillId="2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tabSelected="1" zoomScale="90" zoomScaleNormal="90" workbookViewId="0">
      <selection activeCell="U15" sqref="U15"/>
    </sheetView>
  </sheetViews>
  <sheetFormatPr defaultColWidth="9.140625" defaultRowHeight="15.75" x14ac:dyDescent="0.25"/>
  <cols>
    <col min="1" max="1" width="5.42578125" style="1" customWidth="1"/>
    <col min="2" max="2" width="46.5703125" style="7" customWidth="1"/>
    <col min="3" max="3" width="25.28515625" style="7" hidden="1" customWidth="1"/>
    <col min="4" max="4" width="6.85546875" style="7" customWidth="1"/>
    <col min="5" max="5" width="4.140625" style="7" customWidth="1"/>
    <col min="6" max="6" width="4.5703125" style="7" customWidth="1"/>
    <col min="7" max="7" width="16.7109375" style="7" customWidth="1"/>
    <col min="8" max="8" width="8.5703125" style="8" customWidth="1"/>
    <col min="9" max="9" width="18.85546875" style="9" customWidth="1"/>
    <col min="10" max="10" width="13.5703125" style="9" customWidth="1"/>
    <col min="11" max="11" width="13.7109375" style="9" customWidth="1"/>
    <col min="12" max="12" width="14.28515625" style="9" customWidth="1"/>
    <col min="13" max="13" width="13.7109375" style="9" customWidth="1"/>
    <col min="14" max="14" width="13.85546875" style="9" customWidth="1"/>
    <col min="15" max="15" width="11.140625" style="11" hidden="1" customWidth="1"/>
    <col min="16" max="17" width="9.28515625" style="11" hidden="1" customWidth="1"/>
    <col min="18" max="18" width="9.140625" style="11" customWidth="1"/>
    <col min="19" max="16384" width="9.140625" style="11"/>
  </cols>
  <sheetData>
    <row r="1" spans="1:17" x14ac:dyDescent="0.25">
      <c r="J1" s="54" t="s">
        <v>80</v>
      </c>
      <c r="K1" s="54"/>
      <c r="L1" s="54"/>
      <c r="M1" s="54"/>
      <c r="N1" s="54"/>
    </row>
    <row r="2" spans="1:17" ht="15.75" customHeight="1" x14ac:dyDescent="0.25">
      <c r="J2" s="54" t="s">
        <v>58</v>
      </c>
      <c r="K2" s="54"/>
      <c r="L2" s="54"/>
      <c r="M2" s="54"/>
      <c r="N2" s="54"/>
    </row>
    <row r="3" spans="1:17" ht="15.75" customHeight="1" x14ac:dyDescent="0.25">
      <c r="J3" s="54" t="s">
        <v>59</v>
      </c>
      <c r="K3" s="54"/>
      <c r="L3" s="54"/>
      <c r="M3" s="54"/>
      <c r="N3" s="54"/>
    </row>
    <row r="4" spans="1:17" x14ac:dyDescent="0.25">
      <c r="J4" s="54" t="s">
        <v>88</v>
      </c>
      <c r="K4" s="54"/>
      <c r="L4" s="54"/>
      <c r="M4" s="54"/>
      <c r="N4" s="54"/>
    </row>
    <row r="5" spans="1:17" x14ac:dyDescent="0.25">
      <c r="J5" s="10"/>
      <c r="K5" s="10"/>
      <c r="L5" s="10"/>
      <c r="M5" s="10"/>
      <c r="N5" s="10"/>
    </row>
    <row r="6" spans="1:17" x14ac:dyDescent="0.25">
      <c r="J6" s="54" t="s">
        <v>64</v>
      </c>
      <c r="K6" s="54"/>
      <c r="L6" s="54"/>
      <c r="M6" s="54"/>
      <c r="N6" s="54"/>
    </row>
    <row r="7" spans="1:17" x14ac:dyDescent="0.25">
      <c r="J7" s="54" t="s">
        <v>60</v>
      </c>
      <c r="K7" s="54"/>
      <c r="L7" s="54"/>
      <c r="M7" s="54"/>
      <c r="N7" s="54"/>
    </row>
    <row r="8" spans="1:17" x14ac:dyDescent="0.25">
      <c r="J8" s="54" t="s">
        <v>74</v>
      </c>
      <c r="K8" s="54"/>
      <c r="L8" s="54"/>
      <c r="M8" s="54"/>
      <c r="N8" s="54"/>
    </row>
    <row r="9" spans="1:17" x14ac:dyDescent="0.25">
      <c r="J9" s="54"/>
      <c r="K9" s="54"/>
      <c r="L9" s="54"/>
      <c r="M9" s="54"/>
      <c r="N9" s="54"/>
    </row>
    <row r="10" spans="1:17" x14ac:dyDescent="0.2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2" spans="1:17" s="38" customFormat="1" x14ac:dyDescent="0.2">
      <c r="A12" s="56" t="s">
        <v>1</v>
      </c>
      <c r="B12" s="56" t="s">
        <v>2</v>
      </c>
      <c r="C12" s="56" t="s">
        <v>3</v>
      </c>
      <c r="D12" s="56" t="s">
        <v>4</v>
      </c>
      <c r="E12" s="56" t="s">
        <v>5</v>
      </c>
      <c r="F12" s="56" t="s">
        <v>6</v>
      </c>
      <c r="G12" s="56" t="s">
        <v>7</v>
      </c>
      <c r="H12" s="59" t="s">
        <v>8</v>
      </c>
      <c r="I12" s="61" t="s">
        <v>9</v>
      </c>
      <c r="J12" s="61" t="s">
        <v>10</v>
      </c>
      <c r="K12" s="62"/>
      <c r="L12" s="62"/>
      <c r="M12" s="62"/>
      <c r="N12" s="62"/>
    </row>
    <row r="13" spans="1:17" s="38" customFormat="1" ht="30" customHeight="1" x14ac:dyDescent="0.2">
      <c r="A13" s="57"/>
      <c r="B13" s="58"/>
      <c r="C13" s="58"/>
      <c r="D13" s="58"/>
      <c r="E13" s="58"/>
      <c r="F13" s="58"/>
      <c r="G13" s="58"/>
      <c r="H13" s="60"/>
      <c r="I13" s="62"/>
      <c r="J13" s="2" t="s">
        <v>11</v>
      </c>
      <c r="K13" s="2" t="s">
        <v>12</v>
      </c>
      <c r="L13" s="2" t="s">
        <v>13</v>
      </c>
      <c r="M13" s="2" t="s">
        <v>14</v>
      </c>
      <c r="N13" s="2" t="s">
        <v>15</v>
      </c>
      <c r="O13" s="39">
        <v>2016</v>
      </c>
      <c r="P13" s="39">
        <v>2017</v>
      </c>
      <c r="Q13" s="39">
        <v>2018</v>
      </c>
    </row>
    <row r="14" spans="1:17" s="14" customForma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5">
        <f>4687072.1-1744.6-L15</f>
        <v>0</v>
      </c>
      <c r="P14" s="15">
        <f>4676607.1-1744.6-M15</f>
        <v>0</v>
      </c>
      <c r="Q14" s="15">
        <f>4677929.1-1744.6-N15</f>
        <v>0</v>
      </c>
    </row>
    <row r="15" spans="1:17" s="14" customFormat="1" ht="47.25" x14ac:dyDescent="0.25">
      <c r="A15" s="16" t="s">
        <v>16</v>
      </c>
      <c r="B15" s="17" t="s">
        <v>17</v>
      </c>
      <c r="C15" s="18" t="s">
        <v>18</v>
      </c>
      <c r="D15" s="19">
        <v>806</v>
      </c>
      <c r="E15" s="19" t="s">
        <v>19</v>
      </c>
      <c r="F15" s="19" t="s">
        <v>19</v>
      </c>
      <c r="G15" s="19" t="s">
        <v>19</v>
      </c>
      <c r="H15" s="20" t="s">
        <v>19</v>
      </c>
      <c r="I15" s="21">
        <f>SUM(J15:N15)</f>
        <v>21808309.699999999</v>
      </c>
      <c r="J15" s="21">
        <v>3706574.7</v>
      </c>
      <c r="K15" s="21">
        <f>SUM(K16:K84)</f>
        <v>4065360.5</v>
      </c>
      <c r="L15" s="21">
        <f>SUM(L17:L84)</f>
        <v>4685327.5</v>
      </c>
      <c r="M15" s="21">
        <f>SUM(M17:M84)</f>
        <v>4674862.5</v>
      </c>
      <c r="N15" s="21">
        <f>SUM(N17:N84)</f>
        <v>4676184.5</v>
      </c>
    </row>
    <row r="16" spans="1:17" s="14" customFormat="1" ht="29.45" customHeight="1" x14ac:dyDescent="0.25">
      <c r="A16" s="46" t="s">
        <v>20</v>
      </c>
      <c r="B16" s="44" t="s">
        <v>82</v>
      </c>
      <c r="C16" s="22" t="s">
        <v>18</v>
      </c>
      <c r="D16" s="16">
        <v>806</v>
      </c>
      <c r="E16" s="16">
        <v>10</v>
      </c>
      <c r="F16" s="23" t="s">
        <v>21</v>
      </c>
      <c r="G16" s="16" t="s">
        <v>22</v>
      </c>
      <c r="H16" s="23" t="s">
        <v>76</v>
      </c>
      <c r="I16" s="24">
        <f>SUM(J16:N16)</f>
        <v>2143.1999999999998</v>
      </c>
      <c r="J16" s="24">
        <v>756.8</v>
      </c>
      <c r="K16" s="24">
        <v>1386.4</v>
      </c>
      <c r="L16" s="24">
        <v>0</v>
      </c>
      <c r="M16" s="24">
        <v>0</v>
      </c>
      <c r="N16" s="24">
        <v>0</v>
      </c>
      <c r="O16" s="36">
        <f>SUM(L17:L19)</f>
        <v>10487.4</v>
      </c>
      <c r="P16" s="36">
        <f>SUM(M17:M19)</f>
        <v>10487.4</v>
      </c>
      <c r="Q16" s="36">
        <f>SUM(N17:N19)</f>
        <v>10487.4</v>
      </c>
    </row>
    <row r="17" spans="1:17" s="14" customFormat="1" ht="29.45" customHeight="1" x14ac:dyDescent="0.25">
      <c r="A17" s="46"/>
      <c r="B17" s="45"/>
      <c r="C17" s="22"/>
      <c r="D17" s="16">
        <v>806</v>
      </c>
      <c r="E17" s="16">
        <v>10</v>
      </c>
      <c r="F17" s="23" t="s">
        <v>21</v>
      </c>
      <c r="G17" s="16" t="s">
        <v>86</v>
      </c>
      <c r="H17" s="23" t="s">
        <v>76</v>
      </c>
      <c r="I17" s="24">
        <f t="shared" ref="I17:I19" si="0">SUM(J17:N17)</f>
        <v>2626.2</v>
      </c>
      <c r="J17" s="25">
        <v>0</v>
      </c>
      <c r="K17" s="25">
        <v>0</v>
      </c>
      <c r="L17" s="24">
        <v>875.4</v>
      </c>
      <c r="M17" s="24">
        <v>875.4</v>
      </c>
      <c r="N17" s="24">
        <v>875.4</v>
      </c>
      <c r="O17" s="36"/>
      <c r="P17" s="36"/>
      <c r="Q17" s="36"/>
    </row>
    <row r="18" spans="1:17" s="14" customFormat="1" ht="29.45" customHeight="1" x14ac:dyDescent="0.25">
      <c r="A18" s="46"/>
      <c r="B18" s="45"/>
      <c r="C18" s="22"/>
      <c r="D18" s="16">
        <v>806</v>
      </c>
      <c r="E18" s="16">
        <v>10</v>
      </c>
      <c r="F18" s="23" t="s">
        <v>21</v>
      </c>
      <c r="G18" s="16" t="s">
        <v>22</v>
      </c>
      <c r="H18" s="23" t="s">
        <v>77</v>
      </c>
      <c r="I18" s="24">
        <f t="shared" si="0"/>
        <v>20162.599999999999</v>
      </c>
      <c r="J18" s="24">
        <v>9250.6</v>
      </c>
      <c r="K18" s="24">
        <v>10912</v>
      </c>
      <c r="L18" s="24">
        <v>0</v>
      </c>
      <c r="M18" s="24">
        <v>0</v>
      </c>
      <c r="N18" s="24">
        <v>0</v>
      </c>
      <c r="O18" s="36"/>
      <c r="P18" s="36"/>
      <c r="Q18" s="36"/>
    </row>
    <row r="19" spans="1:17" s="14" customFormat="1" ht="29.45" customHeight="1" x14ac:dyDescent="0.25">
      <c r="A19" s="46"/>
      <c r="B19" s="53"/>
      <c r="C19" s="22" t="s">
        <v>18</v>
      </c>
      <c r="D19" s="16">
        <v>806</v>
      </c>
      <c r="E19" s="16">
        <v>10</v>
      </c>
      <c r="F19" s="23" t="s">
        <v>21</v>
      </c>
      <c r="G19" s="16" t="s">
        <v>86</v>
      </c>
      <c r="H19" s="23" t="s">
        <v>77</v>
      </c>
      <c r="I19" s="24">
        <f t="shared" si="0"/>
        <v>28836</v>
      </c>
      <c r="J19" s="25">
        <v>0</v>
      </c>
      <c r="K19" s="25">
        <v>0</v>
      </c>
      <c r="L19" s="24">
        <v>9612</v>
      </c>
      <c r="M19" s="24">
        <v>9612</v>
      </c>
      <c r="N19" s="24">
        <v>9612</v>
      </c>
      <c r="O19" s="28">
        <v>10487.4</v>
      </c>
      <c r="P19" s="28">
        <v>10487.4</v>
      </c>
      <c r="Q19" s="28">
        <v>10487.4</v>
      </c>
    </row>
    <row r="20" spans="1:17" s="14" customFormat="1" ht="29.45" customHeight="1" x14ac:dyDescent="0.25">
      <c r="A20" s="46" t="s">
        <v>23</v>
      </c>
      <c r="B20" s="50" t="s">
        <v>24</v>
      </c>
      <c r="C20" s="22" t="s">
        <v>18</v>
      </c>
      <c r="D20" s="16">
        <v>806</v>
      </c>
      <c r="E20" s="16">
        <v>10</v>
      </c>
      <c r="F20" s="23" t="s">
        <v>21</v>
      </c>
      <c r="G20" s="16" t="s">
        <v>25</v>
      </c>
      <c r="H20" s="23" t="s">
        <v>78</v>
      </c>
      <c r="I20" s="24">
        <f t="shared" ref="I20:I75" si="1">SUM(J20:N20)</f>
        <v>1451.4</v>
      </c>
      <c r="J20" s="24">
        <v>1451.4</v>
      </c>
      <c r="K20" s="24">
        <v>0</v>
      </c>
      <c r="L20" s="24">
        <v>0</v>
      </c>
      <c r="M20" s="24">
        <v>0</v>
      </c>
      <c r="N20" s="24">
        <v>0</v>
      </c>
      <c r="O20" s="30">
        <f>+O19-O16</f>
        <v>0</v>
      </c>
      <c r="P20" s="30">
        <f>+P19-P16</f>
        <v>0</v>
      </c>
      <c r="Q20" s="30">
        <f>+Q19-Q16</f>
        <v>0</v>
      </c>
    </row>
    <row r="21" spans="1:17" s="14" customFormat="1" ht="29.45" customHeight="1" x14ac:dyDescent="0.25">
      <c r="A21" s="48"/>
      <c r="B21" s="51"/>
      <c r="C21" s="22" t="s">
        <v>18</v>
      </c>
      <c r="D21" s="16">
        <v>806</v>
      </c>
      <c r="E21" s="16">
        <v>10</v>
      </c>
      <c r="F21" s="23" t="s">
        <v>21</v>
      </c>
      <c r="G21" s="16" t="s">
        <v>25</v>
      </c>
      <c r="H21" s="23" t="s">
        <v>77</v>
      </c>
      <c r="I21" s="24">
        <f t="shared" si="1"/>
        <v>1073.5999999999999</v>
      </c>
      <c r="J21" s="24">
        <v>1073.5999999999999</v>
      </c>
      <c r="K21" s="24">
        <v>0</v>
      </c>
      <c r="L21" s="24">
        <v>0</v>
      </c>
      <c r="M21" s="24">
        <v>0</v>
      </c>
      <c r="N21" s="24">
        <v>0</v>
      </c>
    </row>
    <row r="22" spans="1:17" s="14" customFormat="1" ht="29.45" customHeight="1" x14ac:dyDescent="0.25">
      <c r="A22" s="46" t="s">
        <v>26</v>
      </c>
      <c r="B22" s="47" t="s">
        <v>83</v>
      </c>
      <c r="C22" s="22" t="s">
        <v>18</v>
      </c>
      <c r="D22" s="16">
        <v>806</v>
      </c>
      <c r="E22" s="16">
        <v>10</v>
      </c>
      <c r="F22" s="23" t="s">
        <v>21</v>
      </c>
      <c r="G22" s="16" t="s">
        <v>25</v>
      </c>
      <c r="H22" s="23" t="s">
        <v>76</v>
      </c>
      <c r="I22" s="24">
        <f>SUM(J22:N22)</f>
        <v>3478.9</v>
      </c>
      <c r="J22" s="24">
        <f>356.7+15.2</f>
        <v>371.9</v>
      </c>
      <c r="K22" s="25">
        <f>3075.7+31.3</f>
        <v>3107</v>
      </c>
      <c r="L22" s="24">
        <v>0</v>
      </c>
      <c r="M22" s="24">
        <v>0</v>
      </c>
      <c r="N22" s="24">
        <v>0</v>
      </c>
      <c r="O22" s="36">
        <f>SUM(L23:L29)</f>
        <v>50314.9</v>
      </c>
      <c r="P22" s="36">
        <f>SUM(M23:M29)</f>
        <v>49620.4</v>
      </c>
      <c r="Q22" s="36">
        <f>SUM(N23:N29)</f>
        <v>49620.4</v>
      </c>
    </row>
    <row r="23" spans="1:17" s="14" customFormat="1" ht="29.45" customHeight="1" x14ac:dyDescent="0.25">
      <c r="A23" s="46"/>
      <c r="B23" s="47"/>
      <c r="C23" s="22"/>
      <c r="D23" s="16">
        <v>806</v>
      </c>
      <c r="E23" s="16">
        <v>10</v>
      </c>
      <c r="F23" s="23" t="s">
        <v>21</v>
      </c>
      <c r="G23" s="16" t="s">
        <v>87</v>
      </c>
      <c r="H23" s="23" t="s">
        <v>76</v>
      </c>
      <c r="I23" s="24">
        <f t="shared" ref="I23:I33" si="2">SUM(J23:N23)</f>
        <v>3409.2</v>
      </c>
      <c r="J23" s="25">
        <v>0</v>
      </c>
      <c r="K23" s="25">
        <v>0</v>
      </c>
      <c r="L23" s="25">
        <v>1128.5999999999999</v>
      </c>
      <c r="M23" s="25">
        <v>1140.3</v>
      </c>
      <c r="N23" s="25">
        <v>1140.3</v>
      </c>
      <c r="O23" s="36"/>
      <c r="P23" s="36"/>
      <c r="Q23" s="36"/>
    </row>
    <row r="24" spans="1:17" s="14" customFormat="1" ht="29.45" customHeight="1" x14ac:dyDescent="0.25">
      <c r="A24" s="46"/>
      <c r="B24" s="47"/>
      <c r="C24" s="22" t="s">
        <v>18</v>
      </c>
      <c r="D24" s="16">
        <v>806</v>
      </c>
      <c r="E24" s="16">
        <v>10</v>
      </c>
      <c r="F24" s="23" t="s">
        <v>21</v>
      </c>
      <c r="G24" s="16" t="s">
        <v>25</v>
      </c>
      <c r="H24" s="23" t="s">
        <v>78</v>
      </c>
      <c r="I24" s="24">
        <f t="shared" si="2"/>
        <v>511.6</v>
      </c>
      <c r="J24" s="24">
        <f>0+160.3</f>
        <v>160.30000000000001</v>
      </c>
      <c r="K24" s="25">
        <f>18+333.3</f>
        <v>351.3</v>
      </c>
      <c r="L24" s="24">
        <v>0</v>
      </c>
      <c r="M24" s="24">
        <v>0</v>
      </c>
      <c r="N24" s="24">
        <v>0</v>
      </c>
      <c r="O24" s="28">
        <v>49620.4</v>
      </c>
      <c r="P24" s="28">
        <v>49620.4</v>
      </c>
      <c r="Q24" s="28">
        <v>49620.4</v>
      </c>
    </row>
    <row r="25" spans="1:17" s="14" customFormat="1" ht="29.45" customHeight="1" x14ac:dyDescent="0.25">
      <c r="A25" s="46"/>
      <c r="B25" s="47"/>
      <c r="C25" s="22"/>
      <c r="D25" s="16">
        <v>806</v>
      </c>
      <c r="E25" s="16">
        <v>10</v>
      </c>
      <c r="F25" s="23" t="s">
        <v>21</v>
      </c>
      <c r="G25" s="16" t="s">
        <v>87</v>
      </c>
      <c r="H25" s="23" t="s">
        <v>78</v>
      </c>
      <c r="I25" s="24">
        <f t="shared" si="2"/>
        <v>743.7</v>
      </c>
      <c r="J25" s="25">
        <v>0</v>
      </c>
      <c r="K25" s="25">
        <v>0</v>
      </c>
      <c r="L25" s="25">
        <v>93.3</v>
      </c>
      <c r="M25" s="25">
        <v>325.20000000000005</v>
      </c>
      <c r="N25" s="25">
        <v>325.20000000000005</v>
      </c>
      <c r="O25" s="28"/>
      <c r="P25" s="28"/>
      <c r="Q25" s="28"/>
    </row>
    <row r="26" spans="1:17" s="14" customFormat="1" ht="29.45" customHeight="1" x14ac:dyDescent="0.25">
      <c r="A26" s="46"/>
      <c r="B26" s="47"/>
      <c r="C26" s="22" t="s">
        <v>18</v>
      </c>
      <c r="D26" s="16">
        <v>806</v>
      </c>
      <c r="E26" s="16">
        <v>10</v>
      </c>
      <c r="F26" s="23" t="s">
        <v>21</v>
      </c>
      <c r="G26" s="16" t="s">
        <v>25</v>
      </c>
      <c r="H26" s="23" t="s">
        <v>77</v>
      </c>
      <c r="I26" s="24">
        <f t="shared" si="2"/>
        <v>112524.6</v>
      </c>
      <c r="J26" s="24">
        <f>51429+7340.2</f>
        <v>58769.2</v>
      </c>
      <c r="K26" s="25">
        <f>47209.4+6546</f>
        <v>53755.4</v>
      </c>
      <c r="L26" s="24">
        <v>0</v>
      </c>
      <c r="M26" s="24">
        <v>0</v>
      </c>
      <c r="N26" s="24">
        <v>0</v>
      </c>
      <c r="O26" s="30">
        <f>+O24-O22</f>
        <v>-694.5</v>
      </c>
      <c r="P26" s="30">
        <f>+P24-P22</f>
        <v>0</v>
      </c>
      <c r="Q26" s="30">
        <f>+Q24-Q22</f>
        <v>0</v>
      </c>
    </row>
    <row r="27" spans="1:17" s="14" customFormat="1" ht="29.45" customHeight="1" x14ac:dyDescent="0.25">
      <c r="A27" s="46"/>
      <c r="B27" s="47"/>
      <c r="C27" s="22"/>
      <c r="D27" s="16">
        <v>806</v>
      </c>
      <c r="E27" s="16">
        <v>10</v>
      </c>
      <c r="F27" s="23" t="s">
        <v>21</v>
      </c>
      <c r="G27" s="16" t="s">
        <v>87</v>
      </c>
      <c r="H27" s="23" t="s">
        <v>77</v>
      </c>
      <c r="I27" s="24">
        <f t="shared" si="2"/>
        <v>145399.79999999999</v>
      </c>
      <c r="J27" s="25">
        <v>0</v>
      </c>
      <c r="K27" s="25">
        <v>0</v>
      </c>
      <c r="L27" s="25">
        <f>48153.9+938.1</f>
        <v>49092</v>
      </c>
      <c r="M27" s="25">
        <f>41607.9+6546</f>
        <v>48153.9</v>
      </c>
      <c r="N27" s="25">
        <f>41607.9+6546</f>
        <v>48153.9</v>
      </c>
      <c r="O27" s="30"/>
      <c r="P27" s="30"/>
      <c r="Q27" s="30"/>
    </row>
    <row r="28" spans="1:17" s="14" customFormat="1" ht="29.45" customHeight="1" x14ac:dyDescent="0.25">
      <c r="A28" s="46"/>
      <c r="B28" s="47"/>
      <c r="C28" s="22"/>
      <c r="D28" s="16">
        <v>806</v>
      </c>
      <c r="E28" s="16">
        <v>10</v>
      </c>
      <c r="F28" s="23" t="s">
        <v>21</v>
      </c>
      <c r="G28" s="16" t="s">
        <v>25</v>
      </c>
      <c r="H28" s="23" t="s">
        <v>79</v>
      </c>
      <c r="I28" s="24">
        <f t="shared" si="2"/>
        <v>0.9</v>
      </c>
      <c r="J28" s="26">
        <v>0</v>
      </c>
      <c r="K28" s="25">
        <v>0.9</v>
      </c>
      <c r="L28" s="24">
        <v>0</v>
      </c>
      <c r="M28" s="24">
        <v>0</v>
      </c>
      <c r="N28" s="24">
        <v>0</v>
      </c>
      <c r="O28" s="30"/>
      <c r="P28" s="30"/>
      <c r="Q28" s="30"/>
    </row>
    <row r="29" spans="1:17" s="14" customFormat="1" ht="29.45" customHeight="1" x14ac:dyDescent="0.25">
      <c r="A29" s="46"/>
      <c r="B29" s="47"/>
      <c r="C29" s="22" t="s">
        <v>18</v>
      </c>
      <c r="D29" s="16">
        <v>806</v>
      </c>
      <c r="E29" s="16">
        <v>10</v>
      </c>
      <c r="F29" s="23" t="s">
        <v>21</v>
      </c>
      <c r="G29" s="16" t="s">
        <v>87</v>
      </c>
      <c r="H29" s="23" t="s">
        <v>79</v>
      </c>
      <c r="I29" s="24">
        <f t="shared" si="2"/>
        <v>3</v>
      </c>
      <c r="J29" s="25">
        <v>0</v>
      </c>
      <c r="K29" s="25">
        <v>0</v>
      </c>
      <c r="L29" s="25">
        <v>1</v>
      </c>
      <c r="M29" s="25">
        <v>1</v>
      </c>
      <c r="N29" s="25">
        <v>1</v>
      </c>
    </row>
    <row r="30" spans="1:17" s="14" customFormat="1" ht="29.45" customHeight="1" x14ac:dyDescent="0.25">
      <c r="A30" s="46" t="s">
        <v>28</v>
      </c>
      <c r="B30" s="50" t="s">
        <v>29</v>
      </c>
      <c r="C30" s="22" t="s">
        <v>18</v>
      </c>
      <c r="D30" s="16">
        <v>806</v>
      </c>
      <c r="E30" s="16">
        <v>10</v>
      </c>
      <c r="F30" s="23" t="s">
        <v>21</v>
      </c>
      <c r="G30" s="16" t="s">
        <v>25</v>
      </c>
      <c r="H30" s="23" t="s">
        <v>78</v>
      </c>
      <c r="I30" s="24">
        <f t="shared" si="2"/>
        <v>2800</v>
      </c>
      <c r="J30" s="24">
        <v>2800</v>
      </c>
      <c r="K30" s="25">
        <v>0</v>
      </c>
      <c r="L30" s="25">
        <v>0</v>
      </c>
      <c r="M30" s="25">
        <v>0</v>
      </c>
      <c r="N30" s="25">
        <v>0</v>
      </c>
    </row>
    <row r="31" spans="1:17" s="14" customFormat="1" ht="29.45" customHeight="1" x14ac:dyDescent="0.25">
      <c r="A31" s="48"/>
      <c r="B31" s="51"/>
      <c r="C31" s="22" t="s">
        <v>18</v>
      </c>
      <c r="D31" s="16">
        <v>806</v>
      </c>
      <c r="E31" s="16">
        <v>10</v>
      </c>
      <c r="F31" s="23" t="s">
        <v>21</v>
      </c>
      <c r="G31" s="16" t="s">
        <v>25</v>
      </c>
      <c r="H31" s="23" t="s">
        <v>77</v>
      </c>
      <c r="I31" s="24">
        <f t="shared" si="2"/>
        <v>37530.800000000003</v>
      </c>
      <c r="J31" s="24">
        <f>35030.8+2500</f>
        <v>37530.800000000003</v>
      </c>
      <c r="K31" s="25">
        <v>0</v>
      </c>
      <c r="L31" s="25">
        <v>0</v>
      </c>
      <c r="M31" s="25">
        <v>0</v>
      </c>
      <c r="N31" s="25">
        <v>0</v>
      </c>
    </row>
    <row r="32" spans="1:17" s="14" customFormat="1" ht="46.9" customHeight="1" x14ac:dyDescent="0.25">
      <c r="A32" s="52" t="s">
        <v>30</v>
      </c>
      <c r="B32" s="50" t="s">
        <v>31</v>
      </c>
      <c r="C32" s="22" t="s">
        <v>18</v>
      </c>
      <c r="D32" s="16">
        <v>806</v>
      </c>
      <c r="E32" s="16">
        <v>10</v>
      </c>
      <c r="F32" s="23" t="s">
        <v>21</v>
      </c>
      <c r="G32" s="16" t="s">
        <v>25</v>
      </c>
      <c r="H32" s="23" t="s">
        <v>78</v>
      </c>
      <c r="I32" s="24">
        <f t="shared" si="2"/>
        <v>1787.4</v>
      </c>
      <c r="J32" s="24">
        <v>1693.5</v>
      </c>
      <c r="K32" s="25">
        <v>93.9</v>
      </c>
      <c r="L32" s="25">
        <v>0</v>
      </c>
      <c r="M32" s="25">
        <v>0</v>
      </c>
      <c r="N32" s="25">
        <v>0</v>
      </c>
    </row>
    <row r="33" spans="1:14" s="14" customFormat="1" ht="46.9" customHeight="1" x14ac:dyDescent="0.25">
      <c r="A33" s="48"/>
      <c r="B33" s="51"/>
      <c r="C33" s="22" t="s">
        <v>18</v>
      </c>
      <c r="D33" s="16">
        <v>806</v>
      </c>
      <c r="E33" s="16">
        <v>10</v>
      </c>
      <c r="F33" s="23" t="s">
        <v>21</v>
      </c>
      <c r="G33" s="16" t="s">
        <v>25</v>
      </c>
      <c r="H33" s="23" t="s">
        <v>77</v>
      </c>
      <c r="I33" s="24">
        <f t="shared" si="2"/>
        <v>7582.4</v>
      </c>
      <c r="J33" s="24">
        <v>7582.4</v>
      </c>
      <c r="K33" s="25">
        <v>0</v>
      </c>
      <c r="L33" s="25">
        <v>0</v>
      </c>
      <c r="M33" s="25">
        <v>0</v>
      </c>
      <c r="N33" s="25">
        <v>0</v>
      </c>
    </row>
    <row r="34" spans="1:14" s="14" customFormat="1" ht="29.45" customHeight="1" x14ac:dyDescent="0.25">
      <c r="A34" s="46" t="s">
        <v>32</v>
      </c>
      <c r="B34" s="50" t="s">
        <v>33</v>
      </c>
      <c r="C34" s="22" t="s">
        <v>18</v>
      </c>
      <c r="D34" s="16">
        <v>806</v>
      </c>
      <c r="E34" s="16">
        <v>10</v>
      </c>
      <c r="F34" s="23" t="s">
        <v>21</v>
      </c>
      <c r="G34" s="16" t="s">
        <v>25</v>
      </c>
      <c r="H34" s="23" t="s">
        <v>76</v>
      </c>
      <c r="I34" s="24">
        <f t="shared" si="1"/>
        <v>81669.100000000006</v>
      </c>
      <c r="J34" s="24">
        <f>81178.5+490.6</f>
        <v>81669.100000000006</v>
      </c>
      <c r="K34" s="25">
        <v>0</v>
      </c>
      <c r="L34" s="25">
        <v>0</v>
      </c>
      <c r="M34" s="25">
        <v>0</v>
      </c>
      <c r="N34" s="25">
        <v>0</v>
      </c>
    </row>
    <row r="35" spans="1:14" s="14" customFormat="1" ht="29.45" customHeight="1" x14ac:dyDescent="0.25">
      <c r="A35" s="48"/>
      <c r="B35" s="51"/>
      <c r="C35" s="22" t="s">
        <v>18</v>
      </c>
      <c r="D35" s="16">
        <v>806</v>
      </c>
      <c r="E35" s="16">
        <v>10</v>
      </c>
      <c r="F35" s="23" t="s">
        <v>21</v>
      </c>
      <c r="G35" s="16" t="s">
        <v>25</v>
      </c>
      <c r="H35" s="23" t="s">
        <v>78</v>
      </c>
      <c r="I35" s="24">
        <f t="shared" si="1"/>
        <v>7308.2</v>
      </c>
      <c r="J35" s="24">
        <f>242.7+7065.5</f>
        <v>7308.2</v>
      </c>
      <c r="K35" s="25">
        <v>0</v>
      </c>
      <c r="L35" s="25">
        <v>0</v>
      </c>
      <c r="M35" s="25">
        <v>0</v>
      </c>
      <c r="N35" s="25">
        <v>0</v>
      </c>
    </row>
    <row r="36" spans="1:14" s="14" customFormat="1" ht="29.45" customHeight="1" x14ac:dyDescent="0.25">
      <c r="A36" s="48"/>
      <c r="B36" s="51"/>
      <c r="C36" s="22" t="s">
        <v>18</v>
      </c>
      <c r="D36" s="16">
        <v>806</v>
      </c>
      <c r="E36" s="16">
        <v>10</v>
      </c>
      <c r="F36" s="23" t="s">
        <v>21</v>
      </c>
      <c r="G36" s="16" t="s">
        <v>25</v>
      </c>
      <c r="H36" s="23" t="s">
        <v>77</v>
      </c>
      <c r="I36" s="24">
        <f t="shared" si="1"/>
        <v>117250.8</v>
      </c>
      <c r="J36" s="24">
        <v>117250.8</v>
      </c>
      <c r="K36" s="25">
        <v>0</v>
      </c>
      <c r="L36" s="25">
        <v>0</v>
      </c>
      <c r="M36" s="25">
        <v>0</v>
      </c>
      <c r="N36" s="25">
        <v>0</v>
      </c>
    </row>
    <row r="37" spans="1:14" s="14" customFormat="1" ht="29.45" customHeight="1" x14ac:dyDescent="0.25">
      <c r="A37" s="48"/>
      <c r="B37" s="51"/>
      <c r="C37" s="22" t="s">
        <v>18</v>
      </c>
      <c r="D37" s="16">
        <v>806</v>
      </c>
      <c r="E37" s="16">
        <v>10</v>
      </c>
      <c r="F37" s="23" t="s">
        <v>21</v>
      </c>
      <c r="G37" s="16" t="s">
        <v>25</v>
      </c>
      <c r="H37" s="23" t="s">
        <v>79</v>
      </c>
      <c r="I37" s="24">
        <f t="shared" si="1"/>
        <v>62.3</v>
      </c>
      <c r="J37" s="24">
        <f>34.8+27.5</f>
        <v>62.3</v>
      </c>
      <c r="K37" s="25">
        <v>0</v>
      </c>
      <c r="L37" s="25">
        <v>0</v>
      </c>
      <c r="M37" s="25">
        <v>0</v>
      </c>
      <c r="N37" s="25">
        <v>0</v>
      </c>
    </row>
    <row r="38" spans="1:14" s="14" customFormat="1" ht="58.15" customHeight="1" x14ac:dyDescent="0.25">
      <c r="A38" s="3" t="s">
        <v>34</v>
      </c>
      <c r="B38" s="40" t="s">
        <v>35</v>
      </c>
      <c r="C38" s="22" t="s">
        <v>18</v>
      </c>
      <c r="D38" s="16">
        <v>806</v>
      </c>
      <c r="E38" s="16">
        <v>10</v>
      </c>
      <c r="F38" s="23" t="s">
        <v>21</v>
      </c>
      <c r="G38" s="16" t="s">
        <v>25</v>
      </c>
      <c r="H38" s="23" t="s">
        <v>77</v>
      </c>
      <c r="I38" s="24">
        <f t="shared" si="1"/>
        <v>1731.769</v>
      </c>
      <c r="J38" s="24">
        <v>1731.769</v>
      </c>
      <c r="K38" s="25">
        <v>0</v>
      </c>
      <c r="L38" s="25">
        <v>0</v>
      </c>
      <c r="M38" s="25">
        <v>0</v>
      </c>
      <c r="N38" s="25">
        <v>0</v>
      </c>
    </row>
    <row r="39" spans="1:14" s="14" customFormat="1" ht="29.45" customHeight="1" x14ac:dyDescent="0.25">
      <c r="A39" s="46" t="s">
        <v>36</v>
      </c>
      <c r="B39" s="47" t="s">
        <v>37</v>
      </c>
      <c r="C39" s="22" t="s">
        <v>18</v>
      </c>
      <c r="D39" s="16">
        <v>806</v>
      </c>
      <c r="E39" s="16">
        <v>10</v>
      </c>
      <c r="F39" s="23" t="s">
        <v>21</v>
      </c>
      <c r="G39" s="16" t="s">
        <v>25</v>
      </c>
      <c r="H39" s="23" t="s">
        <v>76</v>
      </c>
      <c r="I39" s="24">
        <f t="shared" si="1"/>
        <v>11369.9</v>
      </c>
      <c r="J39" s="24">
        <f>11362.1+7.8</f>
        <v>11369.9</v>
      </c>
      <c r="K39" s="25">
        <v>0</v>
      </c>
      <c r="L39" s="25">
        <v>0</v>
      </c>
      <c r="M39" s="25">
        <v>0</v>
      </c>
      <c r="N39" s="25">
        <v>0</v>
      </c>
    </row>
    <row r="40" spans="1:14" s="14" customFormat="1" ht="29.45" customHeight="1" x14ac:dyDescent="0.25">
      <c r="A40" s="46"/>
      <c r="B40" s="47"/>
      <c r="C40" s="22" t="s">
        <v>18</v>
      </c>
      <c r="D40" s="16">
        <v>806</v>
      </c>
      <c r="E40" s="16">
        <v>10</v>
      </c>
      <c r="F40" s="23" t="s">
        <v>21</v>
      </c>
      <c r="G40" s="16" t="s">
        <v>61</v>
      </c>
      <c r="H40" s="23" t="s">
        <v>78</v>
      </c>
      <c r="I40" s="24">
        <f t="shared" si="1"/>
        <v>2081.1999999999998</v>
      </c>
      <c r="J40" s="24">
        <v>2081.1999999999998</v>
      </c>
      <c r="K40" s="25">
        <v>0</v>
      </c>
      <c r="L40" s="25">
        <v>0</v>
      </c>
      <c r="M40" s="25">
        <v>0</v>
      </c>
      <c r="N40" s="25">
        <v>0</v>
      </c>
    </row>
    <row r="41" spans="1:14" s="14" customFormat="1" ht="29.45" customHeight="1" x14ac:dyDescent="0.25">
      <c r="A41" s="46"/>
      <c r="B41" s="47"/>
      <c r="C41" s="22" t="s">
        <v>18</v>
      </c>
      <c r="D41" s="16">
        <v>806</v>
      </c>
      <c r="E41" s="16">
        <v>10</v>
      </c>
      <c r="F41" s="23" t="s">
        <v>21</v>
      </c>
      <c r="G41" s="16" t="s">
        <v>62</v>
      </c>
      <c r="H41" s="23" t="s">
        <v>77</v>
      </c>
      <c r="I41" s="24">
        <f t="shared" si="1"/>
        <v>271728.7</v>
      </c>
      <c r="J41" s="24">
        <v>271728.7</v>
      </c>
      <c r="K41" s="25">
        <v>0</v>
      </c>
      <c r="L41" s="25">
        <v>0</v>
      </c>
      <c r="M41" s="25">
        <v>0</v>
      </c>
      <c r="N41" s="25">
        <v>0</v>
      </c>
    </row>
    <row r="42" spans="1:14" s="14" customFormat="1" ht="29.45" customHeight="1" x14ac:dyDescent="0.25">
      <c r="A42" s="46"/>
      <c r="B42" s="47"/>
      <c r="C42" s="22" t="s">
        <v>18</v>
      </c>
      <c r="D42" s="16">
        <v>806</v>
      </c>
      <c r="E42" s="16">
        <v>10</v>
      </c>
      <c r="F42" s="23" t="s">
        <v>21</v>
      </c>
      <c r="G42" s="16" t="s">
        <v>63</v>
      </c>
      <c r="H42" s="23" t="s">
        <v>79</v>
      </c>
      <c r="I42" s="24">
        <f t="shared" si="1"/>
        <v>72.199999999999989</v>
      </c>
      <c r="J42" s="24">
        <f>70.1+2.1</f>
        <v>72.199999999999989</v>
      </c>
      <c r="K42" s="25">
        <v>0</v>
      </c>
      <c r="L42" s="25">
        <v>0</v>
      </c>
      <c r="M42" s="25">
        <v>0</v>
      </c>
      <c r="N42" s="25">
        <v>0</v>
      </c>
    </row>
    <row r="43" spans="1:14" s="4" customFormat="1" ht="29.45" customHeight="1" x14ac:dyDescent="0.25">
      <c r="A43" s="46" t="s">
        <v>38</v>
      </c>
      <c r="B43" s="47" t="s">
        <v>39</v>
      </c>
      <c r="C43" s="22" t="s">
        <v>18</v>
      </c>
      <c r="D43" s="16">
        <v>806</v>
      </c>
      <c r="E43" s="16">
        <v>10</v>
      </c>
      <c r="F43" s="23" t="s">
        <v>21</v>
      </c>
      <c r="G43" s="16" t="s">
        <v>25</v>
      </c>
      <c r="H43" s="23" t="s">
        <v>76</v>
      </c>
      <c r="I43" s="24">
        <f t="shared" si="1"/>
        <v>2419.6999999999998</v>
      </c>
      <c r="J43" s="24">
        <v>2419.6999999999998</v>
      </c>
      <c r="K43" s="25">
        <v>0</v>
      </c>
      <c r="L43" s="25">
        <v>0</v>
      </c>
      <c r="M43" s="25">
        <v>0</v>
      </c>
      <c r="N43" s="25">
        <v>0</v>
      </c>
    </row>
    <row r="44" spans="1:14" s="4" customFormat="1" ht="29.45" customHeight="1" x14ac:dyDescent="0.25">
      <c r="A44" s="48"/>
      <c r="B44" s="49"/>
      <c r="C44" s="22" t="s">
        <v>18</v>
      </c>
      <c r="D44" s="16">
        <v>806</v>
      </c>
      <c r="E44" s="16">
        <v>10</v>
      </c>
      <c r="F44" s="23" t="s">
        <v>21</v>
      </c>
      <c r="G44" s="16" t="s">
        <v>25</v>
      </c>
      <c r="H44" s="23" t="s">
        <v>78</v>
      </c>
      <c r="I44" s="24">
        <f t="shared" si="1"/>
        <v>396.7</v>
      </c>
      <c r="J44" s="24">
        <v>396.7</v>
      </c>
      <c r="K44" s="25">
        <v>0</v>
      </c>
      <c r="L44" s="25">
        <v>0</v>
      </c>
      <c r="M44" s="25">
        <v>0</v>
      </c>
      <c r="N44" s="25">
        <v>0</v>
      </c>
    </row>
    <row r="45" spans="1:14" s="4" customFormat="1" ht="29.45" customHeight="1" x14ac:dyDescent="0.25">
      <c r="A45" s="48"/>
      <c r="B45" s="49"/>
      <c r="C45" s="22" t="s">
        <v>18</v>
      </c>
      <c r="D45" s="16">
        <v>806</v>
      </c>
      <c r="E45" s="16">
        <v>10</v>
      </c>
      <c r="F45" s="23" t="s">
        <v>21</v>
      </c>
      <c r="G45" s="16" t="s">
        <v>25</v>
      </c>
      <c r="H45" s="23" t="s">
        <v>77</v>
      </c>
      <c r="I45" s="24">
        <f t="shared" si="1"/>
        <v>28988.3</v>
      </c>
      <c r="J45" s="24">
        <f>8678.5+20309.8</f>
        <v>28988.3</v>
      </c>
      <c r="K45" s="25">
        <v>0</v>
      </c>
      <c r="L45" s="25">
        <v>0</v>
      </c>
      <c r="M45" s="25">
        <v>0</v>
      </c>
      <c r="N45" s="25">
        <v>0</v>
      </c>
    </row>
    <row r="46" spans="1:14" s="14" customFormat="1" ht="54" customHeight="1" x14ac:dyDescent="0.25">
      <c r="A46" s="3" t="s">
        <v>40</v>
      </c>
      <c r="B46" s="40" t="s">
        <v>41</v>
      </c>
      <c r="C46" s="22" t="s">
        <v>18</v>
      </c>
      <c r="D46" s="16">
        <v>806</v>
      </c>
      <c r="E46" s="16">
        <v>10</v>
      </c>
      <c r="F46" s="23" t="s">
        <v>21</v>
      </c>
      <c r="G46" s="16" t="s">
        <v>25</v>
      </c>
      <c r="H46" s="23" t="s">
        <v>77</v>
      </c>
      <c r="I46" s="24">
        <f t="shared" si="1"/>
        <v>20800.199999999997</v>
      </c>
      <c r="J46" s="24">
        <f>2436.1+18364.1</f>
        <v>20800.199999999997</v>
      </c>
      <c r="K46" s="25">
        <v>0</v>
      </c>
      <c r="L46" s="25">
        <v>0</v>
      </c>
      <c r="M46" s="25">
        <v>0</v>
      </c>
      <c r="N46" s="25">
        <v>0</v>
      </c>
    </row>
    <row r="47" spans="1:14" s="14" customFormat="1" ht="29.45" customHeight="1" x14ac:dyDescent="0.25">
      <c r="A47" s="46" t="s">
        <v>42</v>
      </c>
      <c r="B47" s="50" t="s">
        <v>43</v>
      </c>
      <c r="C47" s="22" t="s">
        <v>18</v>
      </c>
      <c r="D47" s="16">
        <v>806</v>
      </c>
      <c r="E47" s="16">
        <v>10</v>
      </c>
      <c r="F47" s="23" t="s">
        <v>21</v>
      </c>
      <c r="G47" s="16" t="s">
        <v>25</v>
      </c>
      <c r="H47" s="23" t="s">
        <v>76</v>
      </c>
      <c r="I47" s="24">
        <f t="shared" si="1"/>
        <v>409250.3</v>
      </c>
      <c r="J47" s="24">
        <f>408506.7+743.6</f>
        <v>409250.3</v>
      </c>
      <c r="K47" s="25">
        <v>0</v>
      </c>
      <c r="L47" s="25">
        <v>0</v>
      </c>
      <c r="M47" s="25">
        <v>0</v>
      </c>
      <c r="N47" s="25">
        <v>0</v>
      </c>
    </row>
    <row r="48" spans="1:14" s="14" customFormat="1" ht="29.45" customHeight="1" x14ac:dyDescent="0.25">
      <c r="A48" s="48"/>
      <c r="B48" s="51"/>
      <c r="C48" s="22" t="s">
        <v>18</v>
      </c>
      <c r="D48" s="16">
        <v>806</v>
      </c>
      <c r="E48" s="16">
        <v>10</v>
      </c>
      <c r="F48" s="23" t="s">
        <v>21</v>
      </c>
      <c r="G48" s="16" t="s">
        <v>25</v>
      </c>
      <c r="H48" s="23" t="s">
        <v>78</v>
      </c>
      <c r="I48" s="24">
        <f t="shared" si="1"/>
        <v>89193.3</v>
      </c>
      <c r="J48" s="24">
        <f>1317.1+87876.2</f>
        <v>89193.3</v>
      </c>
      <c r="K48" s="25">
        <v>0</v>
      </c>
      <c r="L48" s="25">
        <v>0</v>
      </c>
      <c r="M48" s="25">
        <v>0</v>
      </c>
      <c r="N48" s="25">
        <v>0</v>
      </c>
    </row>
    <row r="49" spans="1:18" s="14" customFormat="1" ht="29.45" customHeight="1" x14ac:dyDescent="0.25">
      <c r="A49" s="48"/>
      <c r="B49" s="51"/>
      <c r="C49" s="22" t="s">
        <v>18</v>
      </c>
      <c r="D49" s="16">
        <v>806</v>
      </c>
      <c r="E49" s="16">
        <v>10</v>
      </c>
      <c r="F49" s="23" t="s">
        <v>21</v>
      </c>
      <c r="G49" s="16" t="s">
        <v>25</v>
      </c>
      <c r="H49" s="23" t="s">
        <v>77</v>
      </c>
      <c r="I49" s="24">
        <f t="shared" si="1"/>
        <v>307110.09999999998</v>
      </c>
      <c r="J49" s="24">
        <v>307110.09999999998</v>
      </c>
      <c r="K49" s="25">
        <v>0</v>
      </c>
      <c r="L49" s="25">
        <v>0</v>
      </c>
      <c r="M49" s="25">
        <v>0</v>
      </c>
      <c r="N49" s="25">
        <v>0</v>
      </c>
    </row>
    <row r="50" spans="1:18" s="14" customFormat="1" ht="29.45" customHeight="1" x14ac:dyDescent="0.25">
      <c r="A50" s="48"/>
      <c r="B50" s="51"/>
      <c r="C50" s="22" t="s">
        <v>18</v>
      </c>
      <c r="D50" s="16">
        <v>806</v>
      </c>
      <c r="E50" s="16">
        <v>10</v>
      </c>
      <c r="F50" s="23" t="s">
        <v>21</v>
      </c>
      <c r="G50" s="16" t="s">
        <v>25</v>
      </c>
      <c r="H50" s="23" t="s">
        <v>79</v>
      </c>
      <c r="I50" s="24">
        <f>SUM(J50:N50)</f>
        <v>2519.7000000000003</v>
      </c>
      <c r="J50" s="24">
        <f>2292.8+226.9</f>
        <v>2519.7000000000003</v>
      </c>
      <c r="K50" s="25">
        <v>0</v>
      </c>
      <c r="L50" s="25">
        <v>0</v>
      </c>
      <c r="M50" s="25">
        <v>0</v>
      </c>
      <c r="N50" s="25">
        <v>0</v>
      </c>
    </row>
    <row r="51" spans="1:18" s="14" customFormat="1" ht="53.45" customHeight="1" x14ac:dyDescent="0.25">
      <c r="A51" s="3" t="s">
        <v>44</v>
      </c>
      <c r="B51" s="40" t="s">
        <v>45</v>
      </c>
      <c r="C51" s="22" t="s">
        <v>18</v>
      </c>
      <c r="D51" s="16">
        <v>806</v>
      </c>
      <c r="E51" s="16">
        <v>10</v>
      </c>
      <c r="F51" s="23" t="s">
        <v>21</v>
      </c>
      <c r="G51" s="16" t="s">
        <v>25</v>
      </c>
      <c r="H51" s="23" t="s">
        <v>77</v>
      </c>
      <c r="I51" s="24">
        <f t="shared" si="1"/>
        <v>41039.800000000003</v>
      </c>
      <c r="J51" s="24">
        <v>41039.800000000003</v>
      </c>
      <c r="K51" s="25">
        <v>0</v>
      </c>
      <c r="L51" s="25">
        <v>0</v>
      </c>
      <c r="M51" s="25">
        <v>0</v>
      </c>
      <c r="N51" s="25">
        <v>0</v>
      </c>
    </row>
    <row r="52" spans="1:18" s="14" customFormat="1" ht="40.15" customHeight="1" x14ac:dyDescent="0.25">
      <c r="A52" s="3" t="s">
        <v>46</v>
      </c>
      <c r="B52" s="40" t="s">
        <v>47</v>
      </c>
      <c r="C52" s="22" t="s">
        <v>18</v>
      </c>
      <c r="D52" s="16">
        <v>806</v>
      </c>
      <c r="E52" s="16">
        <v>10</v>
      </c>
      <c r="F52" s="23" t="s">
        <v>21</v>
      </c>
      <c r="G52" s="16" t="s">
        <v>25</v>
      </c>
      <c r="H52" s="23" t="s">
        <v>77</v>
      </c>
      <c r="I52" s="24">
        <f t="shared" si="1"/>
        <v>449275.9</v>
      </c>
      <c r="J52" s="24">
        <v>449275.9</v>
      </c>
      <c r="K52" s="25">
        <v>0</v>
      </c>
      <c r="L52" s="25">
        <v>0</v>
      </c>
      <c r="M52" s="25">
        <v>0</v>
      </c>
      <c r="N52" s="25">
        <v>0</v>
      </c>
    </row>
    <row r="53" spans="1:18" s="14" customFormat="1" ht="58.15" customHeight="1" x14ac:dyDescent="0.25">
      <c r="A53" s="3" t="s">
        <v>48</v>
      </c>
      <c r="B53" s="40" t="s">
        <v>49</v>
      </c>
      <c r="C53" s="22" t="s">
        <v>18</v>
      </c>
      <c r="D53" s="16">
        <v>806</v>
      </c>
      <c r="E53" s="16">
        <v>10</v>
      </c>
      <c r="F53" s="23" t="s">
        <v>21</v>
      </c>
      <c r="G53" s="16" t="s">
        <v>25</v>
      </c>
      <c r="H53" s="23" t="s">
        <v>77</v>
      </c>
      <c r="I53" s="24">
        <f t="shared" si="1"/>
        <v>546982.6</v>
      </c>
      <c r="J53" s="24">
        <f>456112.6+90870</f>
        <v>546982.6</v>
      </c>
      <c r="K53" s="25">
        <v>0</v>
      </c>
      <c r="L53" s="25">
        <v>0</v>
      </c>
      <c r="M53" s="25">
        <v>0</v>
      </c>
      <c r="N53" s="25">
        <v>0</v>
      </c>
    </row>
    <row r="54" spans="1:18" s="14" customFormat="1" ht="72" customHeight="1" x14ac:dyDescent="0.25">
      <c r="A54" s="3" t="s">
        <v>50</v>
      </c>
      <c r="B54" s="40" t="s">
        <v>51</v>
      </c>
      <c r="C54" s="22" t="s">
        <v>18</v>
      </c>
      <c r="D54" s="16">
        <v>806</v>
      </c>
      <c r="E54" s="16">
        <v>10</v>
      </c>
      <c r="F54" s="23" t="s">
        <v>21</v>
      </c>
      <c r="G54" s="16" t="s">
        <v>25</v>
      </c>
      <c r="H54" s="23" t="s">
        <v>77</v>
      </c>
      <c r="I54" s="24">
        <f t="shared" si="1"/>
        <v>413520</v>
      </c>
      <c r="J54" s="24">
        <f>321622+91898</f>
        <v>413520</v>
      </c>
      <c r="K54" s="25">
        <v>0</v>
      </c>
      <c r="L54" s="25">
        <v>0</v>
      </c>
      <c r="M54" s="25">
        <v>0</v>
      </c>
      <c r="N54" s="25">
        <v>0</v>
      </c>
    </row>
    <row r="55" spans="1:18" s="14" customFormat="1" ht="29.45" customHeight="1" x14ac:dyDescent="0.25">
      <c r="A55" s="3" t="s">
        <v>52</v>
      </c>
      <c r="B55" s="40" t="s">
        <v>53</v>
      </c>
      <c r="C55" s="22" t="s">
        <v>18</v>
      </c>
      <c r="D55" s="16">
        <v>806</v>
      </c>
      <c r="E55" s="16">
        <v>10</v>
      </c>
      <c r="F55" s="23" t="s">
        <v>21</v>
      </c>
      <c r="G55" s="16" t="s">
        <v>25</v>
      </c>
      <c r="H55" s="23" t="s">
        <v>77</v>
      </c>
      <c r="I55" s="24">
        <f t="shared" si="1"/>
        <v>667909.69999999995</v>
      </c>
      <c r="J55" s="24">
        <f>544707.6+123202.1</f>
        <v>667909.69999999995</v>
      </c>
      <c r="K55" s="25">
        <v>0</v>
      </c>
      <c r="L55" s="25">
        <v>0</v>
      </c>
      <c r="M55" s="25">
        <v>0</v>
      </c>
      <c r="N55" s="25">
        <v>0</v>
      </c>
    </row>
    <row r="56" spans="1:18" s="14" customFormat="1" ht="29.45" customHeight="1" x14ac:dyDescent="0.25">
      <c r="A56" s="3" t="s">
        <v>54</v>
      </c>
      <c r="B56" s="40" t="s">
        <v>55</v>
      </c>
      <c r="C56" s="22" t="s">
        <v>18</v>
      </c>
      <c r="D56" s="16">
        <v>806</v>
      </c>
      <c r="E56" s="16">
        <v>10</v>
      </c>
      <c r="F56" s="23" t="s">
        <v>21</v>
      </c>
      <c r="G56" s="16" t="s">
        <v>25</v>
      </c>
      <c r="H56" s="23" t="s">
        <v>77</v>
      </c>
      <c r="I56" s="24">
        <f t="shared" si="1"/>
        <v>100249.2</v>
      </c>
      <c r="J56" s="24">
        <f>56274.7+43974.5</f>
        <v>100249.2</v>
      </c>
      <c r="K56" s="25">
        <v>0</v>
      </c>
      <c r="L56" s="25">
        <v>0</v>
      </c>
      <c r="M56" s="25">
        <v>0</v>
      </c>
      <c r="N56" s="25">
        <v>0</v>
      </c>
    </row>
    <row r="57" spans="1:18" s="14" customFormat="1" ht="29.45" customHeight="1" x14ac:dyDescent="0.25">
      <c r="A57" s="42" t="s">
        <v>56</v>
      </c>
      <c r="B57" s="44" t="s">
        <v>57</v>
      </c>
      <c r="C57" s="22" t="s">
        <v>18</v>
      </c>
      <c r="D57" s="16">
        <v>806</v>
      </c>
      <c r="E57" s="16">
        <v>10</v>
      </c>
      <c r="F57" s="23" t="s">
        <v>21</v>
      </c>
      <c r="G57" s="16" t="s">
        <v>25</v>
      </c>
      <c r="H57" s="23" t="s">
        <v>78</v>
      </c>
      <c r="I57" s="24">
        <f t="shared" si="1"/>
        <v>4693.2999999999993</v>
      </c>
      <c r="J57" s="24">
        <v>1488.1</v>
      </c>
      <c r="K57" s="24">
        <v>3205.2</v>
      </c>
      <c r="L57" s="25">
        <v>0</v>
      </c>
      <c r="M57" s="25">
        <v>0</v>
      </c>
      <c r="N57" s="25">
        <v>0</v>
      </c>
    </row>
    <row r="58" spans="1:18" s="14" customFormat="1" ht="29.45" customHeight="1" x14ac:dyDescent="0.25">
      <c r="A58" s="43"/>
      <c r="B58" s="45"/>
      <c r="C58" s="22"/>
      <c r="D58" s="16">
        <v>806</v>
      </c>
      <c r="E58" s="16">
        <v>10</v>
      </c>
      <c r="F58" s="23" t="s">
        <v>21</v>
      </c>
      <c r="G58" s="16" t="s">
        <v>25</v>
      </c>
      <c r="H58" s="23" t="s">
        <v>77</v>
      </c>
      <c r="I58" s="24">
        <f t="shared" ref="I58" si="3">SUM(J58:N58)</f>
        <v>35543.699999999997</v>
      </c>
      <c r="J58" s="24">
        <f>8716.4+2000</f>
        <v>10716.4</v>
      </c>
      <c r="K58" s="24">
        <v>24827.3</v>
      </c>
      <c r="L58" s="25">
        <v>0</v>
      </c>
      <c r="M58" s="25">
        <v>0</v>
      </c>
      <c r="N58" s="25">
        <v>0</v>
      </c>
    </row>
    <row r="59" spans="1:18" s="14" customFormat="1" ht="29.45" customHeight="1" x14ac:dyDescent="0.25">
      <c r="A59" s="43"/>
      <c r="B59" s="45"/>
      <c r="C59" s="22" t="s">
        <v>18</v>
      </c>
      <c r="D59" s="16">
        <v>806</v>
      </c>
      <c r="E59" s="16">
        <v>10</v>
      </c>
      <c r="F59" s="23" t="s">
        <v>21</v>
      </c>
      <c r="G59" s="16" t="s">
        <v>86</v>
      </c>
      <c r="H59" s="23" t="s">
        <v>77</v>
      </c>
      <c r="I59" s="24">
        <f t="shared" si="1"/>
        <v>24000</v>
      </c>
      <c r="J59" s="24">
        <v>0</v>
      </c>
      <c r="K59" s="24">
        <v>0</v>
      </c>
      <c r="L59" s="25">
        <v>24000</v>
      </c>
      <c r="M59" s="25">
        <v>0</v>
      </c>
      <c r="N59" s="25">
        <v>0</v>
      </c>
    </row>
    <row r="60" spans="1:18" s="14" customFormat="1" ht="29.45" customHeight="1" x14ac:dyDescent="0.25">
      <c r="A60" s="46" t="s">
        <v>65</v>
      </c>
      <c r="B60" s="47" t="s">
        <v>69</v>
      </c>
      <c r="C60" s="22" t="s">
        <v>18</v>
      </c>
      <c r="D60" s="16">
        <v>806</v>
      </c>
      <c r="E60" s="16">
        <v>10</v>
      </c>
      <c r="F60" s="23" t="s">
        <v>21</v>
      </c>
      <c r="G60" s="16" t="s">
        <v>25</v>
      </c>
      <c r="H60" s="23" t="s">
        <v>76</v>
      </c>
      <c r="I60" s="24">
        <f>SUM(J60:N60)</f>
        <v>807376</v>
      </c>
      <c r="J60" s="25">
        <v>0</v>
      </c>
      <c r="K60" s="24">
        <f>806585.8+790.2</f>
        <v>807376</v>
      </c>
      <c r="L60" s="25">
        <v>0</v>
      </c>
      <c r="M60" s="25">
        <v>0</v>
      </c>
      <c r="N60" s="25">
        <v>0</v>
      </c>
      <c r="O60" s="36">
        <f>SUM(L61:L68)</f>
        <v>3327463.6999999997</v>
      </c>
      <c r="P60" s="36">
        <f>SUM(M61:M68)</f>
        <v>3348702</v>
      </c>
      <c r="Q60" s="36">
        <f>SUM(N61:N68)</f>
        <v>3364301.9</v>
      </c>
      <c r="R60" s="27"/>
    </row>
    <row r="61" spans="1:18" s="14" customFormat="1" ht="29.45" customHeight="1" x14ac:dyDescent="0.25">
      <c r="A61" s="46"/>
      <c r="B61" s="47"/>
      <c r="C61" s="22"/>
      <c r="D61" s="16">
        <v>806</v>
      </c>
      <c r="E61" s="16">
        <v>10</v>
      </c>
      <c r="F61" s="23" t="s">
        <v>21</v>
      </c>
      <c r="G61" s="16" t="s">
        <v>87</v>
      </c>
      <c r="H61" s="23" t="s">
        <v>76</v>
      </c>
      <c r="I61" s="24">
        <f>SUM(J61:N61)</f>
        <v>2699329.3</v>
      </c>
      <c r="J61" s="25">
        <v>0</v>
      </c>
      <c r="K61" s="25">
        <v>0</v>
      </c>
      <c r="L61" s="24">
        <v>878334.2</v>
      </c>
      <c r="M61" s="24">
        <v>910497.7</v>
      </c>
      <c r="N61" s="24">
        <v>910497.39999999991</v>
      </c>
      <c r="O61" s="36"/>
      <c r="P61" s="36"/>
      <c r="Q61" s="36"/>
      <c r="R61" s="27"/>
    </row>
    <row r="62" spans="1:18" ht="29.45" customHeight="1" x14ac:dyDescent="0.25">
      <c r="A62" s="46"/>
      <c r="B62" s="47"/>
      <c r="C62" s="22" t="s">
        <v>18</v>
      </c>
      <c r="D62" s="16">
        <v>806</v>
      </c>
      <c r="E62" s="16">
        <v>10</v>
      </c>
      <c r="F62" s="23" t="s">
        <v>21</v>
      </c>
      <c r="G62" s="16" t="s">
        <v>25</v>
      </c>
      <c r="H62" s="23" t="s">
        <v>78</v>
      </c>
      <c r="I62" s="24">
        <f t="shared" ref="I62:I69" si="4">SUM(J62:N62)</f>
        <v>185221.30000000002</v>
      </c>
      <c r="J62" s="25">
        <v>0</v>
      </c>
      <c r="K62" s="24">
        <f>3401.6+181819.7</f>
        <v>185221.30000000002</v>
      </c>
      <c r="L62" s="25">
        <v>0</v>
      </c>
      <c r="M62" s="25">
        <v>0</v>
      </c>
      <c r="N62" s="25">
        <v>0</v>
      </c>
      <c r="O62" s="28">
        <v>3352810.5</v>
      </c>
      <c r="P62" s="28">
        <v>3348702</v>
      </c>
      <c r="Q62" s="28">
        <v>3364301.9</v>
      </c>
      <c r="R62" s="29"/>
    </row>
    <row r="63" spans="1:18" ht="29.45" customHeight="1" x14ac:dyDescent="0.25">
      <c r="A63" s="46"/>
      <c r="B63" s="47"/>
      <c r="C63" s="22"/>
      <c r="D63" s="16">
        <v>806</v>
      </c>
      <c r="E63" s="16">
        <v>10</v>
      </c>
      <c r="F63" s="23" t="s">
        <v>21</v>
      </c>
      <c r="G63" s="16" t="s">
        <v>87</v>
      </c>
      <c r="H63" s="23" t="s">
        <v>78</v>
      </c>
      <c r="I63" s="24">
        <f>SUM(J63:N63)</f>
        <v>508040.60000000003</v>
      </c>
      <c r="J63" s="25">
        <v>0</v>
      </c>
      <c r="K63" s="25">
        <v>0</v>
      </c>
      <c r="L63" s="24">
        <v>177482.2</v>
      </c>
      <c r="M63" s="24">
        <v>165279.20000000001</v>
      </c>
      <c r="N63" s="24">
        <v>165279.20000000001</v>
      </c>
      <c r="O63" s="28"/>
      <c r="P63" s="28"/>
      <c r="Q63" s="28"/>
      <c r="R63" s="29"/>
    </row>
    <row r="64" spans="1:18" ht="29.45" customHeight="1" x14ac:dyDescent="0.25">
      <c r="A64" s="46"/>
      <c r="B64" s="47"/>
      <c r="C64" s="22"/>
      <c r="D64" s="16">
        <v>806</v>
      </c>
      <c r="E64" s="16">
        <v>10</v>
      </c>
      <c r="F64" s="23" t="s">
        <v>21</v>
      </c>
      <c r="G64" s="16" t="s">
        <v>87</v>
      </c>
      <c r="H64" s="23" t="s">
        <v>81</v>
      </c>
      <c r="I64" s="24">
        <f t="shared" si="4"/>
        <v>262.7</v>
      </c>
      <c r="J64" s="25">
        <v>0</v>
      </c>
      <c r="K64" s="25">
        <v>0</v>
      </c>
      <c r="L64" s="24">
        <v>262.7</v>
      </c>
      <c r="M64" s="25">
        <v>0</v>
      </c>
      <c r="N64" s="25">
        <v>0</v>
      </c>
      <c r="O64" s="28"/>
      <c r="P64" s="28"/>
      <c r="Q64" s="28"/>
      <c r="R64" s="29"/>
    </row>
    <row r="65" spans="1:18" ht="29.45" customHeight="1" x14ac:dyDescent="0.25">
      <c r="A65" s="46"/>
      <c r="B65" s="47"/>
      <c r="C65" s="22" t="s">
        <v>18</v>
      </c>
      <c r="D65" s="16">
        <v>806</v>
      </c>
      <c r="E65" s="16">
        <v>10</v>
      </c>
      <c r="F65" s="23" t="s">
        <v>21</v>
      </c>
      <c r="G65" s="16" t="s">
        <v>25</v>
      </c>
      <c r="H65" s="23" t="s">
        <v>77</v>
      </c>
      <c r="I65" s="24">
        <f t="shared" si="4"/>
        <v>1884480.0999999999</v>
      </c>
      <c r="J65" s="25">
        <v>0</v>
      </c>
      <c r="K65" s="24">
        <f>1690534.7+193945.4</f>
        <v>1884480.0999999999</v>
      </c>
      <c r="L65" s="25">
        <v>0</v>
      </c>
      <c r="M65" s="25">
        <v>0</v>
      </c>
      <c r="N65" s="25">
        <v>0</v>
      </c>
      <c r="O65" s="30">
        <f>+O62-O60</f>
        <v>25346.800000000279</v>
      </c>
      <c r="P65" s="30">
        <f>+P62-P60</f>
        <v>0</v>
      </c>
      <c r="Q65" s="30">
        <f>+Q62-Q60</f>
        <v>0</v>
      </c>
      <c r="R65" s="29"/>
    </row>
    <row r="66" spans="1:18" ht="29.45" customHeight="1" x14ac:dyDescent="0.25">
      <c r="A66" s="46"/>
      <c r="B66" s="47"/>
      <c r="C66" s="22"/>
      <c r="D66" s="16">
        <v>806</v>
      </c>
      <c r="E66" s="16">
        <v>10</v>
      </c>
      <c r="F66" s="23" t="s">
        <v>21</v>
      </c>
      <c r="G66" s="16" t="s">
        <v>87</v>
      </c>
      <c r="H66" s="23" t="s">
        <v>77</v>
      </c>
      <c r="I66" s="24">
        <f>SUM(J66:N66)</f>
        <v>6813637.9000000004</v>
      </c>
      <c r="J66" s="25">
        <v>0</v>
      </c>
      <c r="K66" s="25">
        <v>0</v>
      </c>
      <c r="L66" s="24">
        <v>2264106.7000000002</v>
      </c>
      <c r="M66" s="24">
        <v>2266965.5</v>
      </c>
      <c r="N66" s="24">
        <v>2282565.7000000002</v>
      </c>
      <c r="O66" s="30"/>
      <c r="P66" s="30"/>
      <c r="Q66" s="30"/>
      <c r="R66" s="29"/>
    </row>
    <row r="67" spans="1:18" ht="29.45" customHeight="1" x14ac:dyDescent="0.25">
      <c r="A67" s="46"/>
      <c r="B67" s="47"/>
      <c r="C67" s="22"/>
      <c r="D67" s="16">
        <v>806</v>
      </c>
      <c r="E67" s="16">
        <v>10</v>
      </c>
      <c r="F67" s="23" t="s">
        <v>21</v>
      </c>
      <c r="G67" s="16" t="s">
        <v>25</v>
      </c>
      <c r="H67" s="23" t="s">
        <v>79</v>
      </c>
      <c r="I67" s="24">
        <f t="shared" si="4"/>
        <v>8309.6</v>
      </c>
      <c r="J67" s="25">
        <v>0</v>
      </c>
      <c r="K67" s="24">
        <f>221.5+7439.3+648.8</f>
        <v>8309.6</v>
      </c>
      <c r="L67" s="25">
        <v>0</v>
      </c>
      <c r="M67" s="25">
        <v>0</v>
      </c>
      <c r="N67" s="25">
        <v>0</v>
      </c>
      <c r="O67" s="30"/>
      <c r="P67" s="30"/>
      <c r="Q67" s="30"/>
      <c r="R67" s="29"/>
    </row>
    <row r="68" spans="1:18" ht="29.45" customHeight="1" x14ac:dyDescent="0.25">
      <c r="A68" s="46"/>
      <c r="B68" s="47"/>
      <c r="C68" s="22" t="s">
        <v>18</v>
      </c>
      <c r="D68" s="16">
        <v>806</v>
      </c>
      <c r="E68" s="16">
        <v>10</v>
      </c>
      <c r="F68" s="23" t="s">
        <v>21</v>
      </c>
      <c r="G68" s="16" t="s">
        <v>87</v>
      </c>
      <c r="H68" s="23" t="s">
        <v>79</v>
      </c>
      <c r="I68" s="24">
        <f t="shared" si="4"/>
        <v>19197.099999999999</v>
      </c>
      <c r="J68" s="25">
        <v>0</v>
      </c>
      <c r="K68" s="25">
        <v>0</v>
      </c>
      <c r="L68" s="24">
        <v>7277.9</v>
      </c>
      <c r="M68" s="24">
        <v>5959.6</v>
      </c>
      <c r="N68" s="24">
        <v>5959.6</v>
      </c>
      <c r="O68" s="30"/>
      <c r="P68" s="30"/>
      <c r="Q68" s="30"/>
      <c r="R68" s="29"/>
    </row>
    <row r="69" spans="1:18" ht="29.45" customHeight="1" x14ac:dyDescent="0.25">
      <c r="A69" s="46" t="s">
        <v>66</v>
      </c>
      <c r="B69" s="47" t="s">
        <v>70</v>
      </c>
      <c r="C69" s="22" t="s">
        <v>18</v>
      </c>
      <c r="D69" s="16">
        <v>806</v>
      </c>
      <c r="E69" s="16">
        <v>10</v>
      </c>
      <c r="F69" s="23" t="s">
        <v>21</v>
      </c>
      <c r="G69" s="16" t="s">
        <v>87</v>
      </c>
      <c r="H69" s="23" t="s">
        <v>76</v>
      </c>
      <c r="I69" s="24">
        <f t="shared" si="4"/>
        <v>297798.3</v>
      </c>
      <c r="J69" s="25">
        <v>0</v>
      </c>
      <c r="K69" s="25">
        <v>0</v>
      </c>
      <c r="L69" s="24">
        <v>114155</v>
      </c>
      <c r="M69" s="24">
        <v>91821.5</v>
      </c>
      <c r="N69" s="24">
        <v>91821.8</v>
      </c>
      <c r="O69" s="36">
        <f>SUM(L69:L74)</f>
        <v>316801.80000000005</v>
      </c>
      <c r="P69" s="36">
        <f>SUM(M69:M74)</f>
        <v>279350.5</v>
      </c>
      <c r="Q69" s="36">
        <f>SUM(N69:N74)</f>
        <v>265257.3</v>
      </c>
      <c r="R69" s="29"/>
    </row>
    <row r="70" spans="1:18" ht="29.45" customHeight="1" x14ac:dyDescent="0.25">
      <c r="A70" s="46"/>
      <c r="B70" s="47"/>
      <c r="C70" s="22"/>
      <c r="D70" s="16">
        <v>806</v>
      </c>
      <c r="E70" s="16">
        <v>10</v>
      </c>
      <c r="F70" s="23" t="s">
        <v>21</v>
      </c>
      <c r="G70" s="16" t="s">
        <v>87</v>
      </c>
      <c r="H70" s="23" t="s">
        <v>78</v>
      </c>
      <c r="I70" s="24">
        <f t="shared" si="1"/>
        <v>14670.8</v>
      </c>
      <c r="J70" s="25">
        <v>0</v>
      </c>
      <c r="K70" s="24">
        <v>0</v>
      </c>
      <c r="L70" s="24">
        <v>5416.2</v>
      </c>
      <c r="M70" s="24">
        <v>4627.3</v>
      </c>
      <c r="N70" s="24">
        <v>4627.3</v>
      </c>
      <c r="O70" s="28">
        <v>271416.2</v>
      </c>
      <c r="P70" s="28">
        <v>279350.5</v>
      </c>
      <c r="Q70" s="28">
        <v>265257.3</v>
      </c>
      <c r="R70" s="29"/>
    </row>
    <row r="71" spans="1:18" ht="29.45" customHeight="1" x14ac:dyDescent="0.25">
      <c r="A71" s="46"/>
      <c r="B71" s="47"/>
      <c r="C71" s="22"/>
      <c r="D71" s="16">
        <v>806</v>
      </c>
      <c r="E71" s="16">
        <v>10</v>
      </c>
      <c r="F71" s="23" t="s">
        <v>21</v>
      </c>
      <c r="G71" s="16" t="s">
        <v>87</v>
      </c>
      <c r="H71" s="23" t="s">
        <v>81</v>
      </c>
      <c r="I71" s="24">
        <f t="shared" si="1"/>
        <v>1084</v>
      </c>
      <c r="J71" s="25"/>
      <c r="K71" s="24"/>
      <c r="L71" s="24">
        <v>1084</v>
      </c>
      <c r="M71" s="24"/>
      <c r="N71" s="24"/>
      <c r="O71" s="28"/>
      <c r="P71" s="28"/>
      <c r="Q71" s="28"/>
      <c r="R71" s="29"/>
    </row>
    <row r="72" spans="1:18" ht="29.45" customHeight="1" x14ac:dyDescent="0.25">
      <c r="A72" s="46"/>
      <c r="B72" s="47"/>
      <c r="C72" s="22"/>
      <c r="D72" s="16">
        <v>806</v>
      </c>
      <c r="E72" s="16">
        <v>10</v>
      </c>
      <c r="F72" s="23" t="s">
        <v>21</v>
      </c>
      <c r="G72" s="16" t="s">
        <v>25</v>
      </c>
      <c r="H72" s="23" t="s">
        <v>77</v>
      </c>
      <c r="I72" s="24">
        <f>SUM(J72:N72)</f>
        <v>92884.3</v>
      </c>
      <c r="J72" s="25">
        <v>0</v>
      </c>
      <c r="K72" s="24">
        <f>83237.1+9647.2</f>
        <v>92884.3</v>
      </c>
      <c r="L72" s="25">
        <v>0</v>
      </c>
      <c r="M72" s="25">
        <v>0</v>
      </c>
      <c r="N72" s="25">
        <v>0</v>
      </c>
      <c r="O72" s="30">
        <f>+O70-O69</f>
        <v>-45385.600000000035</v>
      </c>
      <c r="P72" s="30">
        <f>+P70-P69</f>
        <v>0</v>
      </c>
      <c r="Q72" s="30">
        <f>+Q70-Q69</f>
        <v>0</v>
      </c>
      <c r="R72" s="29"/>
    </row>
    <row r="73" spans="1:18" ht="29.45" customHeight="1" x14ac:dyDescent="0.25">
      <c r="A73" s="46"/>
      <c r="B73" s="47"/>
      <c r="C73" s="22"/>
      <c r="D73" s="16">
        <v>806</v>
      </c>
      <c r="E73" s="16">
        <v>10</v>
      </c>
      <c r="F73" s="23" t="s">
        <v>21</v>
      </c>
      <c r="G73" s="16" t="s">
        <v>87</v>
      </c>
      <c r="H73" s="23" t="s">
        <v>77</v>
      </c>
      <c r="I73" s="24">
        <f>SUM(J73:N73)</f>
        <v>547662.4</v>
      </c>
      <c r="J73" s="25">
        <v>0</v>
      </c>
      <c r="K73" s="25">
        <v>0</v>
      </c>
      <c r="L73" s="24">
        <v>196115.7</v>
      </c>
      <c r="M73" s="24">
        <v>182820.1</v>
      </c>
      <c r="N73" s="24">
        <v>168726.6</v>
      </c>
      <c r="O73" s="30"/>
      <c r="P73" s="30"/>
      <c r="Q73" s="30"/>
      <c r="R73" s="29"/>
    </row>
    <row r="74" spans="1:18" ht="29.45" customHeight="1" x14ac:dyDescent="0.25">
      <c r="A74" s="46"/>
      <c r="B74" s="47"/>
      <c r="C74" s="22" t="s">
        <v>18</v>
      </c>
      <c r="D74" s="16">
        <v>806</v>
      </c>
      <c r="E74" s="16">
        <v>10</v>
      </c>
      <c r="F74" s="23" t="s">
        <v>21</v>
      </c>
      <c r="G74" s="16" t="s">
        <v>87</v>
      </c>
      <c r="H74" s="23" t="s">
        <v>79</v>
      </c>
      <c r="I74" s="24">
        <f>SUM(J74:N74)</f>
        <v>194.1</v>
      </c>
      <c r="J74" s="25">
        <v>0</v>
      </c>
      <c r="K74" s="25">
        <v>0</v>
      </c>
      <c r="L74" s="24">
        <v>30.9</v>
      </c>
      <c r="M74" s="24">
        <v>81.599999999999994</v>
      </c>
      <c r="N74" s="24">
        <v>81.599999999999994</v>
      </c>
      <c r="O74" s="31"/>
      <c r="P74" s="31"/>
      <c r="Q74" s="31"/>
      <c r="R74" s="29"/>
    </row>
    <row r="75" spans="1:18" ht="29.45" customHeight="1" x14ac:dyDescent="0.25">
      <c r="A75" s="46" t="s">
        <v>67</v>
      </c>
      <c r="B75" s="47" t="s">
        <v>71</v>
      </c>
      <c r="C75" s="22" t="s">
        <v>18</v>
      </c>
      <c r="D75" s="16">
        <v>806</v>
      </c>
      <c r="E75" s="16">
        <v>10</v>
      </c>
      <c r="F75" s="23" t="s">
        <v>21</v>
      </c>
      <c r="G75" s="16" t="s">
        <v>25</v>
      </c>
      <c r="H75" s="23" t="s">
        <v>76</v>
      </c>
      <c r="I75" s="24">
        <f t="shared" si="1"/>
        <v>2079.9</v>
      </c>
      <c r="J75" s="25">
        <v>0</v>
      </c>
      <c r="K75" s="24">
        <v>2079.9</v>
      </c>
      <c r="L75" s="24">
        <v>0</v>
      </c>
      <c r="M75" s="24">
        <v>0</v>
      </c>
      <c r="N75" s="24">
        <v>0</v>
      </c>
      <c r="O75" s="36">
        <f>SUM(L75:L80)</f>
        <v>956259.70000000007</v>
      </c>
      <c r="P75" s="36">
        <f>SUM(M75:M80)</f>
        <v>986702.2</v>
      </c>
      <c r="Q75" s="36">
        <f>SUM(N75:N80)</f>
        <v>986517.5</v>
      </c>
      <c r="R75" s="29"/>
    </row>
    <row r="76" spans="1:18" ht="29.45" customHeight="1" x14ac:dyDescent="0.25">
      <c r="A76" s="46"/>
      <c r="B76" s="47"/>
      <c r="C76" s="22"/>
      <c r="D76" s="16">
        <v>806</v>
      </c>
      <c r="E76" s="16">
        <v>10</v>
      </c>
      <c r="F76" s="23" t="s">
        <v>21</v>
      </c>
      <c r="G76" s="16" t="s">
        <v>87</v>
      </c>
      <c r="H76" s="23" t="s">
        <v>76</v>
      </c>
      <c r="I76" s="24">
        <f t="shared" ref="I76" si="5">SUM(J76:N76)</f>
        <v>17639.599999999999</v>
      </c>
      <c r="J76" s="25">
        <v>0</v>
      </c>
      <c r="K76" s="24">
        <v>0</v>
      </c>
      <c r="L76" s="24">
        <v>2078.8000000000002</v>
      </c>
      <c r="M76" s="24">
        <v>7780.4</v>
      </c>
      <c r="N76" s="24">
        <v>7780.4</v>
      </c>
      <c r="O76" s="36"/>
      <c r="P76" s="36"/>
      <c r="Q76" s="36"/>
      <c r="R76" s="29"/>
    </row>
    <row r="77" spans="1:18" ht="29.45" customHeight="1" x14ac:dyDescent="0.25">
      <c r="A77" s="46"/>
      <c r="B77" s="47"/>
      <c r="C77" s="22" t="s">
        <v>18</v>
      </c>
      <c r="D77" s="16">
        <v>806</v>
      </c>
      <c r="E77" s="16">
        <v>10</v>
      </c>
      <c r="F77" s="23" t="s">
        <v>21</v>
      </c>
      <c r="G77" s="16" t="s">
        <v>25</v>
      </c>
      <c r="H77" s="23" t="s">
        <v>78</v>
      </c>
      <c r="I77" s="24">
        <f t="shared" ref="I77:I84" si="6">SUM(J77:N77)</f>
        <v>168.7</v>
      </c>
      <c r="J77" s="25">
        <v>0</v>
      </c>
      <c r="K77" s="24">
        <f>47.4+121.3</f>
        <v>168.7</v>
      </c>
      <c r="L77" s="25">
        <v>0</v>
      </c>
      <c r="M77" s="25">
        <v>0</v>
      </c>
      <c r="N77" s="25">
        <v>0</v>
      </c>
      <c r="O77" s="28">
        <v>976993</v>
      </c>
      <c r="P77" s="28">
        <v>986702.2</v>
      </c>
      <c r="Q77" s="28">
        <v>986517.5</v>
      </c>
      <c r="R77" s="29"/>
    </row>
    <row r="78" spans="1:18" ht="29.45" customHeight="1" x14ac:dyDescent="0.25">
      <c r="A78" s="46"/>
      <c r="B78" s="47"/>
      <c r="C78" s="22"/>
      <c r="D78" s="16">
        <v>806</v>
      </c>
      <c r="E78" s="16">
        <v>10</v>
      </c>
      <c r="F78" s="23" t="s">
        <v>21</v>
      </c>
      <c r="G78" s="16" t="s">
        <v>87</v>
      </c>
      <c r="H78" s="23" t="s">
        <v>78</v>
      </c>
      <c r="I78" s="24">
        <f t="shared" ref="I78:I79" si="7">SUM(J78:N78)</f>
        <v>1054</v>
      </c>
      <c r="J78" s="25">
        <v>0</v>
      </c>
      <c r="K78" s="25">
        <v>0</v>
      </c>
      <c r="L78" s="24">
        <f>295+169</f>
        <v>464</v>
      </c>
      <c r="M78" s="24">
        <v>295</v>
      </c>
      <c r="N78" s="24">
        <v>295</v>
      </c>
      <c r="O78" s="28"/>
      <c r="P78" s="28"/>
      <c r="Q78" s="28"/>
      <c r="R78" s="29"/>
    </row>
    <row r="79" spans="1:18" ht="29.45" customHeight="1" x14ac:dyDescent="0.25">
      <c r="A79" s="46"/>
      <c r="B79" s="47"/>
      <c r="C79" s="22"/>
      <c r="D79" s="16">
        <v>806</v>
      </c>
      <c r="E79" s="16">
        <v>10</v>
      </c>
      <c r="F79" s="23" t="s">
        <v>21</v>
      </c>
      <c r="G79" s="16" t="s">
        <v>25</v>
      </c>
      <c r="H79" s="23" t="s">
        <v>77</v>
      </c>
      <c r="I79" s="24">
        <f t="shared" si="7"/>
        <v>671737.70000000007</v>
      </c>
      <c r="J79" s="25">
        <v>0</v>
      </c>
      <c r="K79" s="24">
        <f>570353.4+101384.3</f>
        <v>671737.70000000007</v>
      </c>
      <c r="L79" s="25">
        <v>0</v>
      </c>
      <c r="M79" s="25">
        <v>0</v>
      </c>
      <c r="N79" s="25">
        <v>0</v>
      </c>
      <c r="O79" s="28"/>
      <c r="P79" s="28"/>
      <c r="Q79" s="28"/>
      <c r="R79" s="29"/>
    </row>
    <row r="80" spans="1:18" ht="29.45" customHeight="1" x14ac:dyDescent="0.25">
      <c r="A80" s="46"/>
      <c r="B80" s="47"/>
      <c r="C80" s="22" t="s">
        <v>18</v>
      </c>
      <c r="D80" s="16">
        <v>806</v>
      </c>
      <c r="E80" s="16">
        <v>10</v>
      </c>
      <c r="F80" s="23" t="s">
        <v>21</v>
      </c>
      <c r="G80" s="16" t="s">
        <v>87</v>
      </c>
      <c r="H80" s="23" t="s">
        <v>77</v>
      </c>
      <c r="I80" s="24">
        <f t="shared" si="6"/>
        <v>2910785.8</v>
      </c>
      <c r="J80" s="25">
        <v>0</v>
      </c>
      <c r="K80" s="25">
        <v>0</v>
      </c>
      <c r="L80" s="24">
        <f>968817.6-15100.7</f>
        <v>953716.9</v>
      </c>
      <c r="M80" s="24">
        <v>978626.79999999993</v>
      </c>
      <c r="N80" s="24">
        <v>978442.1</v>
      </c>
      <c r="O80" s="30">
        <f>+O77-O75</f>
        <v>20733.29999999993</v>
      </c>
      <c r="P80" s="30">
        <f>+P77-P75</f>
        <v>0</v>
      </c>
      <c r="Q80" s="30">
        <f>+Q77-Q75</f>
        <v>0</v>
      </c>
      <c r="R80" s="29"/>
    </row>
    <row r="81" spans="1:18" ht="29.45" customHeight="1" x14ac:dyDescent="0.25">
      <c r="A81" s="46" t="s">
        <v>68</v>
      </c>
      <c r="B81" s="47" t="s">
        <v>72</v>
      </c>
      <c r="C81" s="22" t="s">
        <v>18</v>
      </c>
      <c r="D81" s="16">
        <v>806</v>
      </c>
      <c r="E81" s="16">
        <v>10</v>
      </c>
      <c r="F81" s="23" t="s">
        <v>21</v>
      </c>
      <c r="G81" s="16" t="s">
        <v>25</v>
      </c>
      <c r="H81" s="23" t="s">
        <v>76</v>
      </c>
      <c r="I81" s="24">
        <f t="shared" si="6"/>
        <v>77688.5</v>
      </c>
      <c r="J81" s="25">
        <v>0</v>
      </c>
      <c r="K81" s="24">
        <f>77431.4+257.1</f>
        <v>77688.5</v>
      </c>
      <c r="L81" s="24">
        <v>0</v>
      </c>
      <c r="M81" s="24">
        <v>0</v>
      </c>
      <c r="N81" s="24">
        <v>0</v>
      </c>
      <c r="O81" s="30"/>
      <c r="P81" s="30"/>
      <c r="Q81" s="30"/>
      <c r="R81" s="29"/>
    </row>
    <row r="82" spans="1:18" ht="29.45" customHeight="1" x14ac:dyDescent="0.25">
      <c r="A82" s="46"/>
      <c r="B82" s="47"/>
      <c r="C82" s="22" t="s">
        <v>18</v>
      </c>
      <c r="D82" s="16">
        <v>806</v>
      </c>
      <c r="E82" s="16">
        <v>10</v>
      </c>
      <c r="F82" s="23" t="s">
        <v>21</v>
      </c>
      <c r="G82" s="16" t="s">
        <v>25</v>
      </c>
      <c r="H82" s="23" t="s">
        <v>78</v>
      </c>
      <c r="I82" s="24">
        <f t="shared" si="6"/>
        <v>5920.7</v>
      </c>
      <c r="J82" s="25">
        <v>0</v>
      </c>
      <c r="K82" s="24">
        <f>439+5481.7</f>
        <v>5920.7</v>
      </c>
      <c r="L82" s="24">
        <v>0</v>
      </c>
      <c r="M82" s="24">
        <v>0</v>
      </c>
      <c r="N82" s="24">
        <v>0</v>
      </c>
      <c r="O82" s="31"/>
      <c r="P82" s="31"/>
      <c r="Q82" s="31"/>
      <c r="R82" s="29"/>
    </row>
    <row r="83" spans="1:18" ht="29.45" customHeight="1" x14ac:dyDescent="0.25">
      <c r="A83" s="46"/>
      <c r="B83" s="47"/>
      <c r="C83" s="22" t="s">
        <v>18</v>
      </c>
      <c r="D83" s="16">
        <v>806</v>
      </c>
      <c r="E83" s="16">
        <v>10</v>
      </c>
      <c r="F83" s="23" t="s">
        <v>21</v>
      </c>
      <c r="G83" s="16" t="s">
        <v>25</v>
      </c>
      <c r="H83" s="23" t="s">
        <v>27</v>
      </c>
      <c r="I83" s="24">
        <f t="shared" si="6"/>
        <v>231830.9</v>
      </c>
      <c r="J83" s="25">
        <v>0</v>
      </c>
      <c r="K83" s="24">
        <f>188954+42876.9</f>
        <v>231830.9</v>
      </c>
      <c r="L83" s="24">
        <v>0</v>
      </c>
      <c r="M83" s="24">
        <v>0</v>
      </c>
      <c r="N83" s="24">
        <v>0</v>
      </c>
      <c r="O83" s="31"/>
      <c r="P83" s="31"/>
      <c r="Q83" s="31"/>
      <c r="R83" s="29"/>
    </row>
    <row r="84" spans="1:18" ht="29.45" customHeight="1" x14ac:dyDescent="0.25">
      <c r="A84" s="46"/>
      <c r="B84" s="47"/>
      <c r="C84" s="22" t="s">
        <v>18</v>
      </c>
      <c r="D84" s="16">
        <v>806</v>
      </c>
      <c r="E84" s="16">
        <v>10</v>
      </c>
      <c r="F84" s="23" t="s">
        <v>21</v>
      </c>
      <c r="G84" s="16" t="s">
        <v>25</v>
      </c>
      <c r="H84" s="23" t="s">
        <v>79</v>
      </c>
      <c r="I84" s="24">
        <f t="shared" si="6"/>
        <v>23.4</v>
      </c>
      <c r="J84" s="25">
        <v>0</v>
      </c>
      <c r="K84" s="24">
        <f>13.3+10.1</f>
        <v>23.4</v>
      </c>
      <c r="L84" s="24">
        <v>0</v>
      </c>
      <c r="M84" s="24">
        <v>0</v>
      </c>
      <c r="N84" s="24">
        <v>0</v>
      </c>
      <c r="R84" s="29"/>
    </row>
    <row r="85" spans="1:18" ht="20.45" customHeight="1" x14ac:dyDescent="0.25">
      <c r="A85" s="5"/>
      <c r="B85" s="31"/>
      <c r="C85" s="31"/>
      <c r="D85" s="31"/>
      <c r="E85" s="31"/>
      <c r="F85" s="31"/>
      <c r="G85" s="31"/>
      <c r="H85" s="32"/>
      <c r="I85" s="33"/>
      <c r="J85" s="33"/>
      <c r="K85" s="33"/>
      <c r="L85" s="33"/>
      <c r="M85" s="33"/>
      <c r="N85" s="33"/>
    </row>
    <row r="86" spans="1:18" ht="20.45" customHeight="1" x14ac:dyDescent="0.25">
      <c r="A86" s="5"/>
      <c r="C86" s="31"/>
      <c r="D86" s="31"/>
      <c r="E86" s="31"/>
      <c r="F86" s="31"/>
      <c r="G86" s="31"/>
      <c r="H86" s="32"/>
      <c r="I86" s="33"/>
      <c r="J86" s="33"/>
      <c r="K86" s="33"/>
      <c r="L86" s="33"/>
      <c r="M86" s="33"/>
      <c r="N86" s="33"/>
    </row>
    <row r="87" spans="1:18" ht="20.45" customHeight="1" x14ac:dyDescent="0.25">
      <c r="A87" s="5"/>
      <c r="B87" s="31"/>
      <c r="C87" s="31"/>
      <c r="D87" s="31"/>
      <c r="E87" s="31"/>
      <c r="F87" s="31"/>
      <c r="G87" s="31"/>
      <c r="H87" s="32"/>
      <c r="I87" s="33"/>
      <c r="J87" s="33"/>
      <c r="K87" s="33"/>
      <c r="L87" s="34"/>
      <c r="M87" s="34"/>
      <c r="N87" s="34"/>
    </row>
    <row r="88" spans="1:18" ht="20.45" hidden="1" customHeight="1" x14ac:dyDescent="0.3">
      <c r="A88" s="5"/>
      <c r="B88" s="6" t="s">
        <v>75</v>
      </c>
      <c r="C88" s="31"/>
      <c r="D88" s="31"/>
      <c r="E88" s="31"/>
      <c r="F88" s="31"/>
      <c r="G88" s="31"/>
      <c r="H88" s="32"/>
      <c r="I88" s="33"/>
      <c r="J88" s="33"/>
      <c r="K88" s="37" t="s">
        <v>73</v>
      </c>
      <c r="L88" s="34">
        <v>4685327.5</v>
      </c>
      <c r="M88" s="34">
        <v>4674862.5</v>
      </c>
      <c r="N88" s="34">
        <v>4676184.5</v>
      </c>
    </row>
    <row r="89" spans="1:18" ht="20.45" hidden="1" customHeight="1" x14ac:dyDescent="0.25">
      <c r="A89" s="5"/>
      <c r="B89" s="31"/>
      <c r="C89" s="31"/>
      <c r="D89" s="31"/>
      <c r="E89" s="31"/>
      <c r="F89" s="31"/>
      <c r="G89" s="31"/>
      <c r="H89" s="32"/>
      <c r="I89" s="33"/>
      <c r="J89" s="33"/>
      <c r="K89" s="33"/>
      <c r="L89" s="35">
        <f>+L88-L15</f>
        <v>0</v>
      </c>
      <c r="M89" s="35">
        <f>+M88-M15</f>
        <v>0</v>
      </c>
      <c r="N89" s="35">
        <f>+N88-N15</f>
        <v>0</v>
      </c>
    </row>
    <row r="90" spans="1:18" ht="20.45" customHeight="1" x14ac:dyDescent="0.25">
      <c r="A90" s="5"/>
      <c r="B90" s="31" t="s">
        <v>84</v>
      </c>
      <c r="C90" s="31"/>
      <c r="D90" s="31"/>
      <c r="E90" s="31"/>
      <c r="F90" s="31"/>
      <c r="G90" s="31"/>
      <c r="H90" s="32"/>
      <c r="I90" s="33"/>
      <c r="J90" s="33"/>
      <c r="K90" s="33"/>
      <c r="L90" s="33"/>
      <c r="M90" s="41" t="s">
        <v>85</v>
      </c>
      <c r="N90" s="33"/>
    </row>
    <row r="91" spans="1:18" ht="20.45" customHeight="1" x14ac:dyDescent="0.25">
      <c r="A91" s="5"/>
      <c r="B91" s="31"/>
      <c r="C91" s="31"/>
      <c r="D91" s="31"/>
      <c r="E91" s="31"/>
      <c r="F91" s="31"/>
      <c r="G91" s="31"/>
      <c r="H91" s="32"/>
      <c r="I91" s="33"/>
      <c r="J91" s="33"/>
      <c r="K91" s="33"/>
      <c r="L91" s="33"/>
      <c r="M91" s="33"/>
      <c r="N91" s="33"/>
      <c r="O91" s="31"/>
      <c r="P91" s="31"/>
      <c r="Q91" s="31"/>
    </row>
    <row r="92" spans="1:18" ht="20.45" customHeight="1" x14ac:dyDescent="0.25">
      <c r="A92" s="5"/>
      <c r="B92" s="31"/>
      <c r="C92" s="31"/>
      <c r="D92" s="31"/>
      <c r="E92" s="31"/>
      <c r="F92" s="31"/>
      <c r="G92" s="31"/>
      <c r="H92" s="32"/>
      <c r="I92" s="33"/>
      <c r="J92" s="33"/>
      <c r="K92" s="33"/>
      <c r="L92" s="33"/>
      <c r="M92" s="33"/>
      <c r="N92" s="33"/>
      <c r="O92" s="31"/>
      <c r="P92" s="31"/>
      <c r="Q92" s="31"/>
    </row>
    <row r="93" spans="1:18" ht="20.45" customHeight="1" x14ac:dyDescent="0.25">
      <c r="A93" s="5"/>
      <c r="B93" s="31"/>
      <c r="C93" s="31"/>
      <c r="D93" s="31"/>
      <c r="E93" s="31"/>
      <c r="F93" s="31"/>
      <c r="G93" s="31"/>
      <c r="H93" s="32"/>
      <c r="I93" s="33"/>
      <c r="J93" s="33"/>
      <c r="K93" s="33"/>
      <c r="L93" s="33"/>
      <c r="M93" s="33"/>
      <c r="N93" s="33"/>
      <c r="O93" s="34"/>
      <c r="P93" s="34"/>
      <c r="Q93" s="34"/>
    </row>
    <row r="94" spans="1:18" ht="20.45" customHeight="1" x14ac:dyDescent="0.25">
      <c r="A94" s="5"/>
      <c r="B94" s="31"/>
      <c r="C94" s="31"/>
      <c r="D94" s="31"/>
      <c r="E94" s="31"/>
      <c r="F94" s="31"/>
      <c r="G94" s="31"/>
      <c r="H94" s="32"/>
      <c r="I94" s="33"/>
      <c r="J94" s="33"/>
      <c r="K94" s="33"/>
      <c r="L94" s="33"/>
      <c r="M94" s="33"/>
      <c r="N94" s="33"/>
      <c r="O94" s="34"/>
      <c r="P94" s="34"/>
      <c r="Q94" s="34"/>
    </row>
    <row r="95" spans="1:18" ht="20.45" customHeight="1" x14ac:dyDescent="0.25">
      <c r="A95" s="5"/>
      <c r="B95" s="31"/>
      <c r="C95" s="31"/>
      <c r="D95" s="31"/>
      <c r="E95" s="31"/>
      <c r="F95" s="31"/>
      <c r="G95" s="31"/>
      <c r="H95" s="32"/>
      <c r="I95" s="33"/>
      <c r="J95" s="33"/>
      <c r="K95" s="33"/>
      <c r="L95" s="33"/>
      <c r="M95" s="33"/>
      <c r="N95" s="33"/>
      <c r="O95" s="31"/>
      <c r="P95" s="31"/>
      <c r="Q95" s="31"/>
      <c r="R95" s="31"/>
    </row>
    <row r="96" spans="1:18" s="31" customFormat="1" x14ac:dyDescent="0.25">
      <c r="A96" s="5"/>
      <c r="H96" s="32"/>
      <c r="I96" s="33"/>
      <c r="J96" s="33"/>
      <c r="K96" s="33"/>
      <c r="L96" s="33"/>
      <c r="M96" s="33"/>
      <c r="N96" s="33"/>
    </row>
    <row r="97" spans="1:18" s="31" customFormat="1" x14ac:dyDescent="0.25">
      <c r="A97" s="5"/>
      <c r="H97" s="32"/>
      <c r="I97" s="33"/>
      <c r="J97" s="33"/>
      <c r="K97" s="33"/>
      <c r="L97" s="33"/>
      <c r="M97" s="33"/>
      <c r="N97" s="33"/>
      <c r="R97" s="34"/>
    </row>
    <row r="98" spans="1:18" s="31" customFormat="1" hidden="1" x14ac:dyDescent="0.25">
      <c r="A98" s="5"/>
      <c r="H98" s="32"/>
      <c r="I98" s="33"/>
      <c r="J98" s="33"/>
      <c r="K98" s="33"/>
      <c r="L98" s="33"/>
      <c r="M98" s="33"/>
      <c r="N98" s="33"/>
      <c r="R98" s="34"/>
    </row>
    <row r="99" spans="1:18" s="31" customFormat="1" hidden="1" x14ac:dyDescent="0.25">
      <c r="A99" s="5"/>
      <c r="H99" s="32"/>
      <c r="I99" s="33"/>
      <c r="J99" s="33"/>
      <c r="K99" s="33"/>
      <c r="L99" s="33"/>
      <c r="M99" s="33"/>
      <c r="N99" s="33"/>
    </row>
    <row r="100" spans="1:18" s="31" customFormat="1" hidden="1" x14ac:dyDescent="0.25">
      <c r="A100" s="5"/>
      <c r="H100" s="32"/>
      <c r="I100" s="33"/>
      <c r="J100" s="33"/>
      <c r="K100" s="33"/>
      <c r="L100" s="33"/>
      <c r="M100" s="33"/>
      <c r="N100" s="33"/>
    </row>
    <row r="101" spans="1:18" s="31" customFormat="1" x14ac:dyDescent="0.25">
      <c r="A101" s="5"/>
      <c r="H101" s="32"/>
      <c r="I101" s="33"/>
      <c r="J101" s="33"/>
      <c r="K101" s="33"/>
      <c r="L101" s="33"/>
      <c r="M101" s="33"/>
      <c r="N101" s="33"/>
    </row>
    <row r="102" spans="1:18" s="31" customFormat="1" x14ac:dyDescent="0.25">
      <c r="A102" s="5"/>
      <c r="H102" s="32"/>
      <c r="I102" s="33"/>
      <c r="J102" s="33"/>
      <c r="K102" s="33"/>
      <c r="L102" s="33"/>
      <c r="M102" s="33"/>
      <c r="N102" s="33"/>
    </row>
    <row r="103" spans="1:18" s="31" customFormat="1" x14ac:dyDescent="0.25">
      <c r="A103" s="5"/>
      <c r="H103" s="32"/>
      <c r="I103" s="33"/>
      <c r="J103" s="33"/>
      <c r="K103" s="33"/>
      <c r="L103" s="33"/>
      <c r="M103" s="33"/>
      <c r="N103" s="33"/>
    </row>
    <row r="104" spans="1:18" s="31" customFormat="1" x14ac:dyDescent="0.25">
      <c r="A104" s="5"/>
      <c r="H104" s="32"/>
      <c r="I104" s="33"/>
      <c r="J104" s="33"/>
      <c r="K104" s="33"/>
      <c r="L104" s="33"/>
      <c r="M104" s="33"/>
      <c r="N104" s="33"/>
    </row>
    <row r="105" spans="1:18" s="31" customFormat="1" x14ac:dyDescent="0.25">
      <c r="A105" s="5"/>
      <c r="H105" s="32"/>
      <c r="I105" s="33"/>
      <c r="J105" s="33"/>
      <c r="K105" s="33"/>
      <c r="L105" s="33"/>
      <c r="M105" s="33"/>
      <c r="N105" s="33"/>
    </row>
    <row r="106" spans="1:18" s="31" customFormat="1" x14ac:dyDescent="0.25">
      <c r="A106" s="5"/>
      <c r="H106" s="32"/>
      <c r="I106" s="33"/>
      <c r="J106" s="33"/>
      <c r="K106" s="33"/>
      <c r="L106" s="33"/>
      <c r="M106" s="33"/>
      <c r="N106" s="33"/>
    </row>
    <row r="107" spans="1:18" s="31" customFormat="1" x14ac:dyDescent="0.25">
      <c r="A107" s="5"/>
      <c r="H107" s="32"/>
      <c r="I107" s="33"/>
      <c r="J107" s="33"/>
      <c r="K107" s="33"/>
      <c r="L107" s="33"/>
      <c r="M107" s="33"/>
      <c r="N107" s="33"/>
    </row>
    <row r="108" spans="1:18" s="31" customFormat="1" x14ac:dyDescent="0.25">
      <c r="A108" s="5"/>
      <c r="H108" s="32"/>
      <c r="I108" s="33"/>
      <c r="J108" s="33"/>
      <c r="K108" s="33"/>
      <c r="L108" s="33"/>
      <c r="M108" s="33"/>
      <c r="N108" s="33"/>
    </row>
    <row r="109" spans="1:18" s="31" customFormat="1" x14ac:dyDescent="0.25">
      <c r="A109" s="5"/>
      <c r="H109" s="32"/>
      <c r="I109" s="33"/>
      <c r="J109" s="33"/>
      <c r="K109" s="33"/>
      <c r="L109" s="33"/>
      <c r="M109" s="33"/>
      <c r="N109" s="33"/>
    </row>
    <row r="110" spans="1:18" s="31" customFormat="1" x14ac:dyDescent="0.25">
      <c r="A110" s="5"/>
      <c r="H110" s="32"/>
      <c r="I110" s="33"/>
      <c r="J110" s="33"/>
      <c r="K110" s="33"/>
      <c r="L110" s="33"/>
      <c r="M110" s="33"/>
      <c r="N110" s="33"/>
    </row>
    <row r="111" spans="1:18" s="31" customFormat="1" x14ac:dyDescent="0.25">
      <c r="A111" s="5"/>
      <c r="H111" s="32"/>
      <c r="I111" s="33"/>
      <c r="J111" s="33"/>
      <c r="K111" s="33"/>
      <c r="L111" s="33"/>
      <c r="M111" s="33"/>
      <c r="N111" s="33"/>
    </row>
    <row r="112" spans="1:18" s="31" customFormat="1" x14ac:dyDescent="0.25">
      <c r="A112" s="5"/>
      <c r="H112" s="32"/>
      <c r="I112" s="33"/>
      <c r="J112" s="33"/>
      <c r="K112" s="33"/>
      <c r="L112" s="33"/>
      <c r="M112" s="33"/>
      <c r="N112" s="33"/>
    </row>
    <row r="113" spans="1:14" s="31" customFormat="1" x14ac:dyDescent="0.25">
      <c r="A113" s="5"/>
      <c r="H113" s="32"/>
      <c r="I113" s="33"/>
      <c r="J113" s="33"/>
      <c r="K113" s="33"/>
      <c r="L113" s="33"/>
      <c r="M113" s="33"/>
      <c r="N113" s="33"/>
    </row>
    <row r="114" spans="1:14" s="31" customFormat="1" x14ac:dyDescent="0.25">
      <c r="A114" s="5"/>
      <c r="H114" s="32"/>
      <c r="I114" s="33"/>
      <c r="J114" s="33"/>
      <c r="K114" s="33"/>
      <c r="L114" s="33"/>
      <c r="M114" s="33"/>
      <c r="N114" s="33"/>
    </row>
    <row r="115" spans="1:14" s="31" customFormat="1" x14ac:dyDescent="0.25">
      <c r="A115" s="5"/>
      <c r="H115" s="32"/>
      <c r="I115" s="33"/>
      <c r="J115" s="33"/>
      <c r="K115" s="33"/>
      <c r="L115" s="33"/>
      <c r="M115" s="33"/>
      <c r="N115" s="33"/>
    </row>
    <row r="116" spans="1:14" s="31" customFormat="1" x14ac:dyDescent="0.25">
      <c r="A116" s="5"/>
      <c r="H116" s="32"/>
      <c r="I116" s="33"/>
      <c r="J116" s="33"/>
      <c r="K116" s="33"/>
      <c r="L116" s="33"/>
      <c r="M116" s="33"/>
      <c r="N116" s="33"/>
    </row>
    <row r="117" spans="1:14" s="31" customFormat="1" x14ac:dyDescent="0.25">
      <c r="A117" s="5"/>
      <c r="H117" s="32"/>
      <c r="I117" s="33"/>
      <c r="J117" s="33"/>
      <c r="K117" s="33"/>
      <c r="L117" s="33"/>
      <c r="M117" s="33"/>
      <c r="N117" s="33"/>
    </row>
    <row r="118" spans="1:14" s="31" customFormat="1" x14ac:dyDescent="0.25">
      <c r="A118" s="5"/>
      <c r="H118" s="32"/>
      <c r="I118" s="33"/>
      <c r="J118" s="33"/>
      <c r="K118" s="33"/>
      <c r="L118" s="33"/>
      <c r="M118" s="33"/>
      <c r="N118" s="33"/>
    </row>
    <row r="119" spans="1:14" s="31" customFormat="1" x14ac:dyDescent="0.25">
      <c r="A119" s="5"/>
      <c r="H119" s="32"/>
      <c r="I119" s="33"/>
      <c r="J119" s="33"/>
      <c r="K119" s="33"/>
      <c r="L119" s="33"/>
      <c r="M119" s="33"/>
      <c r="N119" s="33"/>
    </row>
    <row r="120" spans="1:14" s="31" customFormat="1" x14ac:dyDescent="0.25">
      <c r="A120" s="5"/>
      <c r="H120" s="32"/>
      <c r="I120" s="33"/>
      <c r="J120" s="33"/>
      <c r="K120" s="33"/>
      <c r="L120" s="33"/>
      <c r="M120" s="33"/>
      <c r="N120" s="33"/>
    </row>
    <row r="121" spans="1:14" s="31" customFormat="1" x14ac:dyDescent="0.25">
      <c r="A121" s="5"/>
      <c r="H121" s="32"/>
      <c r="I121" s="33"/>
      <c r="J121" s="33"/>
      <c r="K121" s="33"/>
      <c r="L121" s="33"/>
      <c r="M121" s="33"/>
      <c r="N121" s="33"/>
    </row>
    <row r="122" spans="1:14" s="31" customFormat="1" x14ac:dyDescent="0.25">
      <c r="A122" s="5"/>
      <c r="H122" s="32"/>
      <c r="I122" s="33"/>
      <c r="J122" s="33"/>
      <c r="K122" s="33"/>
      <c r="L122" s="33"/>
      <c r="M122" s="33"/>
      <c r="N122" s="33"/>
    </row>
    <row r="123" spans="1:14" s="31" customFormat="1" x14ac:dyDescent="0.25">
      <c r="A123" s="5"/>
      <c r="H123" s="32"/>
      <c r="I123" s="33"/>
      <c r="J123" s="33"/>
      <c r="K123" s="33"/>
      <c r="L123" s="33"/>
      <c r="M123" s="33"/>
      <c r="N123" s="33"/>
    </row>
    <row r="124" spans="1:14" s="31" customFormat="1" x14ac:dyDescent="0.25">
      <c r="A124" s="5"/>
      <c r="H124" s="32"/>
      <c r="I124" s="33"/>
      <c r="J124" s="33"/>
      <c r="K124" s="33"/>
      <c r="L124" s="33"/>
      <c r="M124" s="33"/>
      <c r="N124" s="33"/>
    </row>
    <row r="125" spans="1:14" s="31" customFormat="1" x14ac:dyDescent="0.25">
      <c r="A125" s="5"/>
      <c r="H125" s="32"/>
      <c r="I125" s="33"/>
      <c r="J125" s="33"/>
      <c r="K125" s="33"/>
      <c r="L125" s="33"/>
      <c r="M125" s="33"/>
      <c r="N125" s="33"/>
    </row>
    <row r="126" spans="1:14" s="31" customFormat="1" x14ac:dyDescent="0.25">
      <c r="A126" s="5"/>
      <c r="H126" s="32"/>
      <c r="I126" s="33"/>
      <c r="J126" s="33"/>
      <c r="K126" s="33"/>
      <c r="L126" s="33"/>
      <c r="M126" s="33"/>
      <c r="N126" s="33"/>
    </row>
    <row r="127" spans="1:14" s="31" customFormat="1" x14ac:dyDescent="0.25">
      <c r="A127" s="5"/>
      <c r="H127" s="32"/>
      <c r="I127" s="33"/>
      <c r="J127" s="33"/>
      <c r="K127" s="33"/>
      <c r="L127" s="33"/>
      <c r="M127" s="33"/>
      <c r="N127" s="33"/>
    </row>
    <row r="128" spans="1:14" s="31" customFormat="1" x14ac:dyDescent="0.25">
      <c r="A128" s="5"/>
      <c r="H128" s="32"/>
      <c r="I128" s="33"/>
      <c r="J128" s="33"/>
      <c r="K128" s="33"/>
      <c r="L128" s="33"/>
      <c r="M128" s="33"/>
      <c r="N128" s="33"/>
    </row>
    <row r="129" spans="1:14" s="31" customFormat="1" x14ac:dyDescent="0.25">
      <c r="A129" s="5"/>
      <c r="H129" s="32"/>
      <c r="I129" s="33"/>
      <c r="J129" s="33"/>
      <c r="K129" s="33"/>
      <c r="L129" s="33"/>
      <c r="M129" s="33"/>
      <c r="N129" s="33"/>
    </row>
    <row r="130" spans="1:14" s="31" customFormat="1" x14ac:dyDescent="0.25">
      <c r="A130" s="5"/>
      <c r="H130" s="32"/>
      <c r="I130" s="33"/>
      <c r="J130" s="33"/>
      <c r="K130" s="33"/>
      <c r="L130" s="33"/>
      <c r="M130" s="33"/>
      <c r="N130" s="33"/>
    </row>
    <row r="131" spans="1:14" s="31" customFormat="1" x14ac:dyDescent="0.25">
      <c r="A131" s="5"/>
      <c r="H131" s="32"/>
      <c r="I131" s="33"/>
      <c r="J131" s="33"/>
      <c r="K131" s="33"/>
      <c r="L131" s="33"/>
      <c r="M131" s="33"/>
      <c r="N131" s="33"/>
    </row>
    <row r="132" spans="1:14" s="31" customFormat="1" x14ac:dyDescent="0.25">
      <c r="A132" s="5"/>
      <c r="H132" s="32"/>
      <c r="I132" s="33"/>
      <c r="J132" s="33"/>
      <c r="K132" s="33"/>
      <c r="L132" s="33"/>
      <c r="M132" s="33"/>
      <c r="N132" s="33"/>
    </row>
    <row r="133" spans="1:14" s="31" customFormat="1" x14ac:dyDescent="0.25">
      <c r="A133" s="5"/>
      <c r="H133" s="32"/>
      <c r="I133" s="33"/>
      <c r="J133" s="33"/>
      <c r="K133" s="33"/>
      <c r="L133" s="33"/>
      <c r="M133" s="33"/>
      <c r="N133" s="33"/>
    </row>
    <row r="134" spans="1:14" s="31" customFormat="1" x14ac:dyDescent="0.25">
      <c r="A134" s="5"/>
      <c r="H134" s="32"/>
      <c r="I134" s="33"/>
      <c r="J134" s="33"/>
      <c r="K134" s="33"/>
      <c r="L134" s="33"/>
      <c r="M134" s="33"/>
      <c r="N134" s="33"/>
    </row>
    <row r="135" spans="1:14" s="31" customFormat="1" x14ac:dyDescent="0.25">
      <c r="A135" s="5"/>
      <c r="H135" s="32"/>
      <c r="I135" s="33"/>
      <c r="J135" s="33"/>
      <c r="K135" s="33"/>
      <c r="L135" s="33"/>
      <c r="M135" s="33"/>
      <c r="N135" s="33"/>
    </row>
    <row r="136" spans="1:14" s="31" customFormat="1" x14ac:dyDescent="0.25">
      <c r="A136" s="5"/>
      <c r="H136" s="32"/>
      <c r="I136" s="33"/>
      <c r="J136" s="33"/>
      <c r="K136" s="33"/>
      <c r="L136" s="33"/>
      <c r="M136" s="33"/>
      <c r="N136" s="33"/>
    </row>
    <row r="137" spans="1:14" s="31" customFormat="1" x14ac:dyDescent="0.25">
      <c r="A137" s="5"/>
      <c r="H137" s="32"/>
      <c r="I137" s="33"/>
      <c r="J137" s="33"/>
      <c r="K137" s="33"/>
      <c r="L137" s="33"/>
      <c r="M137" s="33"/>
      <c r="N137" s="33"/>
    </row>
    <row r="138" spans="1:14" s="31" customFormat="1" x14ac:dyDescent="0.25">
      <c r="A138" s="5"/>
      <c r="H138" s="32"/>
      <c r="I138" s="33"/>
      <c r="J138" s="33"/>
      <c r="K138" s="33"/>
      <c r="L138" s="33"/>
      <c r="M138" s="33"/>
      <c r="N138" s="33"/>
    </row>
    <row r="139" spans="1:14" s="31" customFormat="1" x14ac:dyDescent="0.25">
      <c r="A139" s="5"/>
      <c r="H139" s="32"/>
      <c r="I139" s="33"/>
      <c r="J139" s="33"/>
      <c r="K139" s="33"/>
      <c r="L139" s="33"/>
      <c r="M139" s="33"/>
      <c r="N139" s="33"/>
    </row>
    <row r="140" spans="1:14" s="31" customFormat="1" x14ac:dyDescent="0.25">
      <c r="A140" s="5"/>
      <c r="H140" s="32"/>
      <c r="I140" s="33"/>
      <c r="J140" s="33"/>
      <c r="K140" s="33"/>
      <c r="L140" s="33"/>
      <c r="M140" s="33"/>
      <c r="N140" s="33"/>
    </row>
    <row r="141" spans="1:14" s="31" customFormat="1" x14ac:dyDescent="0.25">
      <c r="A141" s="5"/>
      <c r="H141" s="32"/>
      <c r="I141" s="33"/>
      <c r="J141" s="33"/>
      <c r="K141" s="33"/>
      <c r="L141" s="33"/>
      <c r="M141" s="33"/>
      <c r="N141" s="33"/>
    </row>
    <row r="142" spans="1:14" s="31" customFormat="1" x14ac:dyDescent="0.25">
      <c r="A142" s="5"/>
      <c r="H142" s="32"/>
      <c r="I142" s="33"/>
      <c r="J142" s="33"/>
      <c r="K142" s="33"/>
      <c r="L142" s="33"/>
      <c r="M142" s="33"/>
      <c r="N142" s="33"/>
    </row>
    <row r="143" spans="1:14" s="31" customFormat="1" x14ac:dyDescent="0.25">
      <c r="A143" s="5"/>
      <c r="H143" s="32"/>
      <c r="I143" s="33"/>
      <c r="J143" s="33"/>
      <c r="K143" s="33"/>
      <c r="L143" s="33"/>
      <c r="M143" s="33"/>
      <c r="N143" s="33"/>
    </row>
    <row r="144" spans="1:14" s="31" customFormat="1" x14ac:dyDescent="0.25">
      <c r="A144" s="5"/>
      <c r="H144" s="32"/>
      <c r="I144" s="33"/>
      <c r="J144" s="33"/>
      <c r="K144" s="33"/>
      <c r="L144" s="33"/>
      <c r="M144" s="33"/>
      <c r="N144" s="33"/>
    </row>
    <row r="145" spans="1:17" s="31" customFormat="1" x14ac:dyDescent="0.25">
      <c r="A145" s="5"/>
      <c r="H145" s="32"/>
      <c r="I145" s="33"/>
      <c r="J145" s="33"/>
      <c r="K145" s="33"/>
      <c r="L145" s="33"/>
      <c r="M145" s="33"/>
      <c r="N145" s="33"/>
    </row>
    <row r="146" spans="1:17" s="31" customFormat="1" x14ac:dyDescent="0.25">
      <c r="A146" s="5"/>
      <c r="H146" s="32"/>
      <c r="I146" s="33"/>
      <c r="J146" s="33"/>
      <c r="K146" s="33"/>
      <c r="L146" s="33"/>
      <c r="M146" s="33"/>
      <c r="N146" s="33"/>
    </row>
    <row r="147" spans="1:17" s="31" customFormat="1" x14ac:dyDescent="0.25">
      <c r="A147" s="5"/>
      <c r="H147" s="32"/>
      <c r="I147" s="33"/>
      <c r="J147" s="33"/>
      <c r="K147" s="33"/>
      <c r="L147" s="33"/>
      <c r="M147" s="33"/>
      <c r="N147" s="33"/>
    </row>
    <row r="148" spans="1:17" s="31" customFormat="1" x14ac:dyDescent="0.25">
      <c r="A148" s="5"/>
      <c r="H148" s="32"/>
      <c r="I148" s="33"/>
      <c r="J148" s="33"/>
      <c r="K148" s="33"/>
      <c r="L148" s="33"/>
      <c r="M148" s="33"/>
      <c r="N148" s="33"/>
    </row>
    <row r="149" spans="1:17" s="31" customFormat="1" x14ac:dyDescent="0.25">
      <c r="A149" s="5"/>
      <c r="H149" s="32"/>
      <c r="I149" s="33"/>
      <c r="J149" s="33"/>
      <c r="K149" s="33"/>
      <c r="L149" s="33"/>
      <c r="M149" s="33"/>
      <c r="N149" s="33"/>
    </row>
    <row r="150" spans="1:17" s="31" customFormat="1" x14ac:dyDescent="0.25">
      <c r="A150" s="5"/>
      <c r="H150" s="32"/>
      <c r="I150" s="33"/>
      <c r="J150" s="33"/>
      <c r="K150" s="33"/>
      <c r="L150" s="33"/>
      <c r="M150" s="33"/>
      <c r="N150" s="33"/>
    </row>
    <row r="151" spans="1:17" s="31" customFormat="1" x14ac:dyDescent="0.25">
      <c r="A151" s="5"/>
      <c r="H151" s="32"/>
      <c r="I151" s="33"/>
      <c r="J151" s="33"/>
      <c r="K151" s="33"/>
      <c r="L151" s="33"/>
      <c r="M151" s="33"/>
      <c r="N151" s="33"/>
    </row>
    <row r="152" spans="1:17" s="31" customFormat="1" x14ac:dyDescent="0.25">
      <c r="A152" s="1"/>
      <c r="B152" s="7"/>
      <c r="C152" s="7"/>
      <c r="D152" s="7"/>
      <c r="E152" s="7"/>
      <c r="F152" s="7"/>
      <c r="G152" s="7"/>
      <c r="H152" s="8"/>
      <c r="I152" s="9"/>
      <c r="J152" s="9"/>
      <c r="K152" s="9"/>
      <c r="L152" s="9"/>
      <c r="M152" s="9"/>
      <c r="N152" s="9"/>
    </row>
    <row r="153" spans="1:17" s="31" customFormat="1" x14ac:dyDescent="0.25">
      <c r="A153" s="1"/>
      <c r="B153" s="7"/>
      <c r="C153" s="7"/>
      <c r="D153" s="7"/>
      <c r="E153" s="7"/>
      <c r="F153" s="7"/>
      <c r="G153" s="7"/>
      <c r="H153" s="8"/>
      <c r="I153" s="9"/>
      <c r="J153" s="9"/>
      <c r="K153" s="9"/>
      <c r="L153" s="9"/>
      <c r="M153" s="9"/>
      <c r="N153" s="9"/>
    </row>
    <row r="154" spans="1:17" s="31" customFormat="1" x14ac:dyDescent="0.25">
      <c r="A154" s="1"/>
      <c r="B154" s="7"/>
      <c r="C154" s="7"/>
      <c r="D154" s="7"/>
      <c r="E154" s="7"/>
      <c r="F154" s="7"/>
      <c r="G154" s="7"/>
      <c r="H154" s="8"/>
      <c r="I154" s="9"/>
      <c r="J154" s="9"/>
      <c r="K154" s="9"/>
      <c r="L154" s="9"/>
      <c r="M154" s="9"/>
      <c r="N154" s="9"/>
    </row>
    <row r="155" spans="1:17" s="31" customFormat="1" x14ac:dyDescent="0.25">
      <c r="A155" s="1"/>
      <c r="B155" s="7"/>
      <c r="C155" s="7"/>
      <c r="D155" s="7"/>
      <c r="E155" s="7"/>
      <c r="F155" s="7"/>
      <c r="G155" s="7"/>
      <c r="H155" s="8"/>
      <c r="I155" s="9"/>
      <c r="J155" s="9"/>
      <c r="K155" s="9"/>
      <c r="L155" s="9"/>
      <c r="M155" s="9"/>
      <c r="N155" s="9"/>
    </row>
    <row r="156" spans="1:17" s="31" customFormat="1" x14ac:dyDescent="0.25">
      <c r="A156" s="1"/>
      <c r="B156" s="7"/>
      <c r="C156" s="7"/>
      <c r="D156" s="7"/>
      <c r="E156" s="7"/>
      <c r="F156" s="7"/>
      <c r="G156" s="7"/>
      <c r="H156" s="8"/>
      <c r="I156" s="9"/>
      <c r="J156" s="9"/>
      <c r="K156" s="9"/>
      <c r="L156" s="9"/>
      <c r="M156" s="9"/>
      <c r="N156" s="9"/>
    </row>
    <row r="157" spans="1:17" s="31" customFormat="1" x14ac:dyDescent="0.25">
      <c r="A157" s="1"/>
      <c r="B157" s="7"/>
      <c r="C157" s="7"/>
      <c r="D157" s="7"/>
      <c r="E157" s="7"/>
      <c r="F157" s="7"/>
      <c r="G157" s="7"/>
      <c r="H157" s="8"/>
      <c r="I157" s="9"/>
      <c r="J157" s="9"/>
      <c r="K157" s="9"/>
      <c r="L157" s="9"/>
      <c r="M157" s="9"/>
      <c r="N157" s="9"/>
    </row>
    <row r="158" spans="1:17" s="31" customFormat="1" x14ac:dyDescent="0.25">
      <c r="A158" s="1"/>
      <c r="B158" s="7"/>
      <c r="C158" s="7"/>
      <c r="D158" s="7"/>
      <c r="E158" s="7"/>
      <c r="F158" s="7"/>
      <c r="G158" s="7"/>
      <c r="H158" s="8"/>
      <c r="I158" s="9"/>
      <c r="J158" s="9"/>
      <c r="K158" s="9"/>
      <c r="L158" s="9"/>
      <c r="M158" s="9"/>
      <c r="N158" s="9"/>
      <c r="O158" s="11"/>
      <c r="P158" s="11"/>
      <c r="Q158" s="11"/>
    </row>
    <row r="159" spans="1:17" s="31" customFormat="1" x14ac:dyDescent="0.25">
      <c r="A159" s="1"/>
      <c r="B159" s="7"/>
      <c r="C159" s="7"/>
      <c r="D159" s="7"/>
      <c r="E159" s="7"/>
      <c r="F159" s="7"/>
      <c r="G159" s="7"/>
      <c r="H159" s="8"/>
      <c r="I159" s="9"/>
      <c r="J159" s="9"/>
      <c r="K159" s="9"/>
      <c r="L159" s="9"/>
      <c r="M159" s="9"/>
      <c r="N159" s="9"/>
      <c r="O159" s="11"/>
      <c r="P159" s="11"/>
      <c r="Q159" s="11"/>
    </row>
    <row r="160" spans="1:17" s="31" customFormat="1" x14ac:dyDescent="0.25">
      <c r="A160" s="1"/>
      <c r="B160" s="7"/>
      <c r="C160" s="7"/>
      <c r="D160" s="7"/>
      <c r="E160" s="7"/>
      <c r="F160" s="7"/>
      <c r="G160" s="7"/>
      <c r="H160" s="8"/>
      <c r="I160" s="9"/>
      <c r="J160" s="9"/>
      <c r="K160" s="9"/>
      <c r="L160" s="9"/>
      <c r="M160" s="9"/>
      <c r="N160" s="9"/>
      <c r="O160" s="11"/>
      <c r="P160" s="11"/>
      <c r="Q160" s="11"/>
    </row>
    <row r="161" spans="1:18" s="31" customFormat="1" x14ac:dyDescent="0.25">
      <c r="A161" s="1"/>
      <c r="B161" s="7"/>
      <c r="C161" s="7"/>
      <c r="D161" s="7"/>
      <c r="E161" s="7"/>
      <c r="F161" s="7"/>
      <c r="G161" s="7"/>
      <c r="H161" s="8"/>
      <c r="I161" s="9"/>
      <c r="J161" s="9"/>
      <c r="K161" s="9"/>
      <c r="L161" s="9"/>
      <c r="M161" s="9"/>
      <c r="N161" s="9"/>
      <c r="O161" s="11"/>
      <c r="P161" s="11"/>
      <c r="Q161" s="11"/>
    </row>
    <row r="162" spans="1:18" s="31" customFormat="1" x14ac:dyDescent="0.25">
      <c r="A162" s="1"/>
      <c r="B162" s="7"/>
      <c r="C162" s="7"/>
      <c r="D162" s="7"/>
      <c r="E162" s="7"/>
      <c r="F162" s="7"/>
      <c r="G162" s="7"/>
      <c r="H162" s="8"/>
      <c r="I162" s="9"/>
      <c r="J162" s="9"/>
      <c r="K162" s="9"/>
      <c r="L162" s="9"/>
      <c r="M162" s="9"/>
      <c r="N162" s="9"/>
      <c r="O162" s="11"/>
      <c r="P162" s="11"/>
      <c r="Q162" s="11"/>
      <c r="R162" s="11"/>
    </row>
  </sheetData>
  <autoFilter ref="A14:N84"/>
  <mergeCells count="47">
    <mergeCell ref="J1:N1"/>
    <mergeCell ref="J2:N2"/>
    <mergeCell ref="J3:N3"/>
    <mergeCell ref="J4:N4"/>
    <mergeCell ref="J6:N6"/>
    <mergeCell ref="J7:N7"/>
    <mergeCell ref="J8:N8"/>
    <mergeCell ref="J9:N9"/>
    <mergeCell ref="A10:N10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N12"/>
    <mergeCell ref="A16:A19"/>
    <mergeCell ref="B16:B19"/>
    <mergeCell ref="A20:A21"/>
    <mergeCell ref="B20:B21"/>
    <mergeCell ref="A22:A29"/>
    <mergeCell ref="B22:B29"/>
    <mergeCell ref="A30:A31"/>
    <mergeCell ref="B30:B31"/>
    <mergeCell ref="A32:A33"/>
    <mergeCell ref="B32:B33"/>
    <mergeCell ref="A34:A37"/>
    <mergeCell ref="B34:B37"/>
    <mergeCell ref="A39:A42"/>
    <mergeCell ref="B39:B42"/>
    <mergeCell ref="A43:A45"/>
    <mergeCell ref="B43:B45"/>
    <mergeCell ref="A47:A50"/>
    <mergeCell ref="B47:B50"/>
    <mergeCell ref="A57:A59"/>
    <mergeCell ref="B57:B59"/>
    <mergeCell ref="A81:A84"/>
    <mergeCell ref="B81:B84"/>
    <mergeCell ref="A60:A68"/>
    <mergeCell ref="B60:B68"/>
    <mergeCell ref="A69:A74"/>
    <mergeCell ref="B69:B74"/>
    <mergeCell ref="B75:B80"/>
    <mergeCell ref="A75:A80"/>
  </mergeCells>
  <pageMargins left="0.74803149606299213" right="0.35433070866141736" top="0.59055118110236227" bottom="0.59055118110236227" header="0" footer="0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Михайлова Наталья Сергеевна</cp:lastModifiedBy>
  <cp:lastPrinted>2016-03-25T07:56:11Z</cp:lastPrinted>
  <dcterms:created xsi:type="dcterms:W3CDTF">1996-10-08T23:32:33Z</dcterms:created>
  <dcterms:modified xsi:type="dcterms:W3CDTF">2016-05-20T09:50:30Z</dcterms:modified>
</cp:coreProperties>
</file>